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8" windowWidth="13740" windowHeight="11760" activeTab="0"/>
  </bookViews>
  <sheets>
    <sheet name="2017г" sheetId="1" r:id="rId1"/>
    <sheet name="Лист1" sheetId="2" r:id="rId2"/>
  </sheets>
  <definedNames>
    <definedName name="_xlnm._FilterDatabase" localSheetId="0" hidden="1">'2017г'!$B$4:$G$186</definedName>
  </definedNames>
  <calcPr fullCalcOnLoad="1"/>
</workbook>
</file>

<file path=xl/comments1.xml><?xml version="1.0" encoding="utf-8"?>
<comments xmlns="http://schemas.openxmlformats.org/spreadsheetml/2006/main">
  <authors>
    <author>LNN</author>
  </authors>
  <commentList>
    <comment ref="B4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1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4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14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8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9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 
416292</t>
        </r>
      </text>
    </comment>
    <comment ref="B6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9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
</t>
        </r>
      </text>
    </comment>
    <comment ref="B12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4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<sst xmlns="http://schemas.openxmlformats.org/spreadsheetml/2006/main" count="767" uniqueCount="264">
  <si>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</si>
  <si>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</si>
  <si>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</si>
  <si>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</si>
  <si>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</si>
  <si>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</si>
  <si>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</si>
  <si>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</si>
  <si>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</si>
  <si>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</si>
  <si>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</si>
  <si>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</si>
  <si>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</si>
  <si>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</si>
  <si>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</si>
  <si>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</si>
  <si>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</si>
  <si>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</si>
  <si>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</si>
  <si>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</si>
  <si>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</si>
  <si>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</si>
  <si>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</si>
  <si>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</si>
  <si>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</si>
  <si>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</si>
  <si>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</si>
  <si>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</si>
  <si>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</si>
  <si>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</si>
  <si>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</si>
  <si>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</si>
  <si>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</si>
  <si>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</si>
  <si>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</si>
  <si>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</si>
  <si>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</si>
  <si>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</si>
  <si>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</si>
  <si>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</si>
  <si>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</si>
  <si>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</si>
  <si>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</si>
  <si>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</si>
  <si>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</si>
  <si>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</si>
  <si>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</si>
  <si>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Иные бюджетные ассигнования</t>
  </si>
  <si>
    <t xml:space="preserve">Культура, кинематография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</si>
  <si>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</si>
  <si>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</si>
  <si>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</si>
  <si>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</si>
  <si>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</si>
  <si>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</si>
  <si>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</si>
  <si>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</si>
  <si>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</si>
  <si>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</si>
  <si>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</si>
  <si>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</si>
  <si>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</si>
  <si>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Освещение деятельности органов власти поселения</t>
  </si>
  <si>
    <t>Центральный аппарат</t>
  </si>
  <si>
    <t>Социальное обеспечение и иные выплаты населению</t>
  </si>
  <si>
    <t>300</t>
  </si>
  <si>
    <t>Поправки            (+, -)</t>
  </si>
  <si>
    <t>Уточненный план</t>
  </si>
  <si>
    <t>Дорожное хозяйство (дорожные фонды)</t>
  </si>
  <si>
    <t>04 09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</si>
  <si>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</si>
  <si>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</si>
  <si>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</si>
  <si>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</si>
  <si>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</si>
  <si>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</si>
  <si>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</si>
  <si>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</si>
  <si>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</si>
  <si>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</si>
  <si>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</si>
  <si>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>Мероприятия, направленные на работу с нуждающимися в жилых  помещениях малоимущих граждан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</si>
  <si>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</si>
  <si>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</si>
  <si>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</si>
  <si>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313</t>
  </si>
  <si>
    <t>74 0 00 00000</t>
  </si>
  <si>
    <t>74 0 00 00400</t>
  </si>
  <si>
    <t>74 0 00 00480</t>
  </si>
  <si>
    <t>74 0 00 00920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</si>
  <si>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</si>
  <si>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</si>
  <si>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</si>
  <si>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</si>
  <si>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</si>
  <si>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</si>
  <si>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</si>
  <si>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11 0 00 00000</t>
  </si>
  <si>
    <t>13 0 00 00000</t>
  </si>
  <si>
    <t>99 9 00 00000</t>
  </si>
  <si>
    <t>99 9 00 51180</t>
  </si>
  <si>
    <t>98 0 00 74100</t>
  </si>
  <si>
    <t>38 0 00 74900</t>
  </si>
  <si>
    <t>Осуществление мер по противодействию коррупции в границах поселения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</si>
  <si>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</si>
  <si>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</si>
  <si>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</si>
  <si>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</si>
  <si>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</si>
  <si>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</si>
  <si>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</si>
  <si>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</si>
  <si>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</si>
  <si>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</si>
  <si>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 xml:space="preserve"> "Создание условий для массового отдыха жителей поселения"</t>
  </si>
  <si>
    <t>"Деятельности аварийно-спасательных служб"</t>
  </si>
  <si>
    <t xml:space="preserve"> "Обеспечение безопасности людей на водных объектах, охране их жизни и здоровья"</t>
  </si>
  <si>
    <t xml:space="preserve"> "Профилактика терроризма и экстремизма в границах поселения"</t>
  </si>
  <si>
    <t xml:space="preserve"> "Информирование населения об ограничениях  использования водных объектов"</t>
  </si>
  <si>
    <t>24 2 01 00000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</si>
  <si>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</si>
  <si>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</si>
  <si>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</si>
  <si>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</si>
  <si>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</si>
  <si>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75050</t>
  </si>
  <si>
    <t>05 0 01 00000</t>
  </si>
  <si>
    <t>05 0 01 74110</t>
  </si>
  <si>
    <t>05 0 01 74120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</si>
  <si>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</si>
  <si>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80 0 01 00000</t>
  </si>
  <si>
    <t>80 0 01 00660</t>
  </si>
  <si>
    <t>80 0 01 74130</t>
  </si>
  <si>
    <t>80 0 01 74150</t>
  </si>
  <si>
    <t>11 1 01 00000</t>
  </si>
  <si>
    <t>13 0 01 00000</t>
  </si>
  <si>
    <t>89 0 00 70000</t>
  </si>
  <si>
    <t>89 0 00 75070</t>
  </si>
  <si>
    <t>05 Д 01 00000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</si>
  <si>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</si>
  <si>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</si>
  <si>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</si>
  <si>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</si>
  <si>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Материально-техническое обеспечение для государственных (муниципальных) нужд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</si>
  <si>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</si>
  <si>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Закупка товаров, работ и услуг для материально-технического обеспечения в области гражданской обороны</t>
  </si>
  <si>
    <t>98 0 00 00000</t>
  </si>
  <si>
    <t>Пенсионное обеспечение</t>
  </si>
  <si>
    <t>03 1 01 00000</t>
  </si>
  <si>
    <t>03 1 00 00000</t>
  </si>
  <si>
    <t>03 1 01 03030</t>
  </si>
  <si>
    <t>Обеспечение деятельности отдельных федеральных государственных органов
 в области средств массовой информации</t>
  </si>
  <si>
    <t>Пособия и компенсации гражданам и иные социальные выплаты</t>
  </si>
  <si>
    <t>Пособия, компенсации, меры социальной поддержки по публичным нормативным обязательствам</t>
  </si>
  <si>
    <t>74 0 00 00600</t>
  </si>
  <si>
    <t>10 0 01 74200</t>
  </si>
  <si>
    <t>Подпрограмма "Организация и проведение мероприятий в сфере культуры, искусства и кинематографии"</t>
  </si>
  <si>
    <t>11 1 00 00000</t>
  </si>
  <si>
    <t>03 0 00 00000</t>
  </si>
  <si>
    <t>Подпрограмма "Развитие мер социальной поддержки отдельных категорий граждан"</t>
  </si>
  <si>
    <t>03 10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</si>
  <si>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</si>
  <si>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</si>
  <si>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</si>
  <si>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</si>
  <si>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</si>
  <si>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Закупка товаров работ и услуг для организации и проведения мероприятий в сфере культуры, искусства и кинематографии</t>
  </si>
  <si>
    <t>Прочие затраты для организации и проведения мероприятий в сфере культуры, искусства и кинематографии</t>
  </si>
  <si>
    <t>Закупка товаров, работ и услуг для мероприятий в области физической культуры и спорта</t>
  </si>
  <si>
    <t>13 0 01 00990</t>
  </si>
  <si>
    <t>0104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</si>
  <si>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</si>
  <si>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</si>
  <si>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Межбюджетные трансферты</t>
  </si>
  <si>
    <t>500</t>
  </si>
  <si>
    <t>Перечисления другим бюджетам бюджетной системы Российской Федерации</t>
  </si>
  <si>
    <t>540</t>
  </si>
  <si>
    <t>АДМИНИСТРАЦИЯ СЕЛЬСКОГО ПОСЕЛЕНИЯ ДЕРЕВНЯ ТРОСТЬЕ</t>
  </si>
  <si>
    <t>Муниципальная программа "Совершенствование системы управления общественными финансами в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</si>
  <si>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</si>
  <si>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</si>
  <si>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</si>
  <si>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мероприятие«Безопасность жизнедеятельности на территории муниципального образования сельское поселение деревня Тростье» 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</si>
  <si>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</si>
  <si>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Безопасность жизнедеятельности на территории муниципального образования сельское поселение деревня Тростье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</si>
  <si>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</si>
  <si>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 xml:space="preserve">Муниципальная программа "Безопасность жизнедеятельности на территории муниципального образования сельское поселение деревня Тростье" </t>
  </si>
  <si>
    <t>Основное мероприятие "Безопасность жизнедеятельности на территории муниципального образования сельское поселение деревня Тростье"</t>
  </si>
  <si>
    <t xml:space="preserve">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</si>
  <si>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</si>
  <si>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</si>
  <si>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Социальное обеспечение населения</t>
  </si>
  <si>
    <t>10 03</t>
  </si>
  <si>
    <t>Муниципальная  программа "Социальная поддержка граждан в МО СП деревня Тростье"</t>
  </si>
  <si>
    <t>Основное мероприятие "Развитие мер социальной поддержки отдельных категорий граждан"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</si>
  <si>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</si>
  <si>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03 1 01 00980</t>
  </si>
  <si>
    <t>Иные межбюджетные трансферты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</si>
  <si>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</si>
  <si>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</si>
  <si>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</si>
  <si>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</si>
  <si>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</si>
  <si>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</si>
  <si>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Основное мероприятие "Социальная поддержка граждан в МО СП деревня Тростье"</t>
  </si>
  <si>
    <t xml:space="preserve">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</si>
  <si>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</si>
  <si>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>Расходы на обеспечение развития физической культуры и спорта сельского поселения деревня Тростье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</si>
  <si>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</si>
  <si>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</si>
  <si>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</si>
  <si>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 xml:space="preserve">05 02 </t>
  </si>
  <si>
    <t>05 1 00 00000</t>
  </si>
  <si>
    <t>05 1 01 00000</t>
  </si>
  <si>
    <t>05 1 01 71050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</si>
  <si>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</si>
  <si>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01 06</t>
  </si>
  <si>
    <t>00 0 00 000000</t>
  </si>
  <si>
    <t>51 0 00 000000</t>
  </si>
  <si>
    <t>51 0 02 00000</t>
  </si>
  <si>
    <t>51 0 02 74170</t>
  </si>
  <si>
    <t>000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</si>
  <si>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</si>
  <si>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</si>
  <si>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</si>
  <si>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</si>
  <si>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</si>
  <si>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</si>
  <si>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</si>
  <si>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Создание условий для оранизации досуга и обеспечения жителей поселения услугами организаций культуры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</si>
  <si>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</si>
  <si>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11 1 02 00000</t>
  </si>
  <si>
    <t>11 1 02 74180</t>
  </si>
  <si>
    <t>Измененные бюджетные ассигнования 
на 2019 год</t>
  </si>
  <si>
    <t>Основное мероприятие "Организация разработки и корректировки документов территориального планирования Жуковского района"</t>
  </si>
  <si>
    <t xml:space="preserve"> Реализация мероприятий</t>
  </si>
  <si>
    <t>38 1 02 S6230</t>
  </si>
  <si>
    <t>38 1 02 00000</t>
  </si>
  <si>
    <t xml:space="preserve">01 07 </t>
  </si>
  <si>
    <t>01 07</t>
  </si>
  <si>
    <t>0000000000</t>
  </si>
  <si>
    <t>8200000000</t>
  </si>
  <si>
    <t>8200006190</t>
  </si>
  <si>
    <t>880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</si>
  <si>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</si>
  <si>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</si>
  <si>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</si>
  <si>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</si>
  <si>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1300000000</t>
  </si>
  <si>
    <t>1300200000</t>
  </si>
  <si>
    <t>13002L5670</t>
  </si>
  <si>
    <t>Муниципальная программа "Развитие физической культуры и спорта сельского поселения село Высокиничи"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</si>
  <si>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</si>
  <si>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</si>
  <si>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r>
      <t xml:space="preserve">Ведомственная структура расходов бюджета сельского поселения деревня Тростье на 2021 год                                                                           </t>
    </r>
    <r>
      <rPr>
        <sz val="14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(рублей)</t>
    </r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</si>
  <si>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</si>
  <si>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</si>
  <si>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</si>
  <si>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</si>
  <si>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</si>
  <si>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Поправки(+/-)</t>
  </si>
  <si>
    <t>Утвержденные бюджетные ассигнования 
на 2021 год</t>
  </si>
  <si>
    <t>Измененные бюджетные ассигнования на 2021 год</t>
  </si>
  <si>
    <t>Приложение № 2 к решению Сельской Думы СП деревня Тростье "О бюджете СП деревня Тростье на 2021 год и на плановы период 2022 и 2023 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</si>
</sst>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0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Times New Roman"/>
      <family val="1"/>
    </font>
    <font>
      <sz val="8"/>
      <name val="Tahoma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2" applyNumberFormat="0" applyAlignment="0" applyProtection="0"/>
    <xf numFmtId="0" fontId="41" fillId="23" borderId="3" applyNumberFormat="0" applyAlignment="0" applyProtection="0"/>
    <xf numFmtId="0" fontId="42" fillId="23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4" borderId="8" applyNumberFormat="0" applyAlignment="0" applyProtection="0"/>
    <xf numFmtId="0" fontId="3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0" fillId="0" borderId="0">
      <alignment vertical="top" wrapText="1"/>
      <protection/>
    </xf>
    <xf numFmtId="0" fontId="6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" fontId="1" fillId="29" borderId="11" xfId="0" applyNumberFormat="1" applyFont="1" applyFill="1" applyBorder="1" applyAlignment="1">
      <alignment horizontal="right" wrapText="1"/>
    </xf>
    <xf numFmtId="0" fontId="1" fillId="29" borderId="0" xfId="0" applyFont="1" applyFill="1" applyAlignment="1">
      <alignment wrapText="1"/>
    </xf>
    <xf numFmtId="0" fontId="1" fillId="29" borderId="0" xfId="0" applyFont="1" applyFill="1" applyAlignment="1">
      <alignment/>
    </xf>
    <xf numFmtId="4" fontId="1" fillId="29" borderId="11" xfId="0" applyNumberFormat="1" applyFont="1" applyFill="1" applyBorder="1" applyAlignment="1">
      <alignment/>
    </xf>
    <xf numFmtId="49" fontId="47" fillId="30" borderId="11" xfId="0" applyNumberFormat="1" applyFont="1" applyFill="1" applyBorder="1" applyAlignment="1">
      <alignment horizontal="center" wrapText="1"/>
    </xf>
    <xf numFmtId="49" fontId="1" fillId="30" borderId="11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/>
    </xf>
    <xf numFmtId="4" fontId="1" fillId="30" borderId="11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8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wrapText="1"/>
    </xf>
    <xf numFmtId="4" fontId="3" fillId="30" borderId="11" xfId="0" applyNumberFormat="1" applyFont="1" applyFill="1" applyBorder="1" applyAlignment="1">
      <alignment horizontal="right" wrapText="1"/>
    </xf>
    <xf numFmtId="4" fontId="9" fillId="30" borderId="11" xfId="0" applyNumberFormat="1" applyFont="1" applyFill="1" applyBorder="1" applyAlignment="1">
      <alignment horizontal="right" wrapText="1"/>
    </xf>
    <xf numFmtId="4" fontId="7" fillId="30" borderId="11" xfId="0" applyNumberFormat="1" applyFont="1" applyFill="1" applyBorder="1" applyAlignment="1">
      <alignment horizontal="right" wrapText="1"/>
    </xf>
    <xf numFmtId="4" fontId="7" fillId="30" borderId="12" xfId="0" applyNumberFormat="1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/>
    </xf>
    <xf numFmtId="0" fontId="1" fillId="31" borderId="0" xfId="0" applyFont="1" applyFill="1" applyAlignment="1">
      <alignment wrapText="1"/>
    </xf>
    <xf numFmtId="0" fontId="1" fillId="31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4" fontId="11" fillId="30" borderId="11" xfId="0" applyNumberFormat="1" applyFont="1" applyFill="1" applyBorder="1" applyAlignment="1">
      <alignment horizontal="right" wrapText="1"/>
    </xf>
    <xf numFmtId="0" fontId="1" fillId="30" borderId="11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vertical="center" wrapText="1"/>
    </xf>
    <xf numFmtId="0" fontId="47" fillId="30" borderId="11" xfId="0" applyFont="1" applyFill="1" applyBorder="1" applyAlignment="1">
      <alignment horizontal="left" wrapText="1"/>
    </xf>
    <xf numFmtId="0" fontId="1" fillId="30" borderId="0" xfId="0" applyFont="1" applyFill="1" applyAlignment="1">
      <alignment wrapText="1"/>
    </xf>
    <xf numFmtId="0" fontId="3" fillId="30" borderId="13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wrapText="1"/>
    </xf>
    <xf numFmtId="0" fontId="1" fillId="30" borderId="1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0" fillId="30" borderId="11" xfId="0" applyFont="1" applyFill="1" applyBorder="1" applyAlignment="1">
      <alignment horizontal="center" wrapText="1"/>
    </xf>
    <xf numFmtId="49" fontId="7" fillId="30" borderId="11" xfId="0" applyNumberFormat="1" applyFont="1" applyFill="1" applyBorder="1" applyAlignment="1">
      <alignment horizontal="center" wrapText="1"/>
    </xf>
    <xf numFmtId="49" fontId="4" fillId="30" borderId="11" xfId="0" applyNumberFormat="1" applyFont="1" applyFill="1" applyBorder="1" applyAlignment="1">
      <alignment horizontal="center" wrapText="1"/>
    </xf>
    <xf numFmtId="49" fontId="1" fillId="30" borderId="13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 horizontal="center"/>
    </xf>
    <xf numFmtId="0" fontId="1" fillId="34" borderId="0" xfId="0" applyFont="1" applyFill="1" applyAlignment="1">
      <alignment wrapText="1"/>
    </xf>
    <xf numFmtId="0" fontId="0" fillId="3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48" fillId="35" borderId="11" xfId="0" applyFont="1" applyFill="1" applyBorder="1" applyAlignment="1">
      <alignment vertical="top" wrapText="1"/>
    </xf>
    <xf numFmtId="49" fontId="1" fillId="0" borderId="11" xfId="0" applyNumberFormat="1" applyFont="1" applyBorder="1" applyAlignment="1">
      <alignment horizontal="center" wrapText="1"/>
    </xf>
    <xf numFmtId="4" fontId="1" fillId="30" borderId="14" xfId="0" applyNumberFormat="1" applyFont="1" applyFill="1" applyBorder="1" applyAlignment="1">
      <alignment horizontal="right" wrapText="1"/>
    </xf>
    <xf numFmtId="4" fontId="1" fillId="30" borderId="14" xfId="0" applyNumberFormat="1" applyFont="1" applyFill="1" applyBorder="1" applyAlignment="1">
      <alignment/>
    </xf>
    <xf numFmtId="0" fontId="1" fillId="30" borderId="13" xfId="0" applyFont="1" applyFill="1" applyBorder="1" applyAlignment="1">
      <alignment vertical="center" wrapText="1"/>
    </xf>
    <xf numFmtId="4" fontId="1" fillId="30" borderId="13" xfId="0" applyNumberFormat="1" applyFont="1" applyFill="1" applyBorder="1" applyAlignment="1">
      <alignment/>
    </xf>
    <xf numFmtId="4" fontId="3" fillId="30" borderId="11" xfId="0" applyNumberFormat="1" applyFont="1" applyFill="1" applyBorder="1" applyAlignment="1">
      <alignment/>
    </xf>
    <xf numFmtId="4" fontId="3" fillId="30" borderId="12" xfId="0" applyNumberFormat="1" applyFont="1" applyFill="1" applyBorder="1" applyAlignment="1">
      <alignment/>
    </xf>
    <xf numFmtId="0" fontId="16" fillId="30" borderId="11" xfId="0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vertical="center" wrapText="1"/>
    </xf>
    <xf numFmtId="49" fontId="48" fillId="0" borderId="1" xfId="34" applyNumberFormat="1" applyFont="1" applyProtection="1">
      <alignment horizontal="center" vertical="top" shrinkToFit="1"/>
      <protection/>
    </xf>
    <xf numFmtId="0" fontId="48" fillId="0" borderId="1" xfId="35" applyNumberFormat="1" applyFont="1" applyProtection="1">
      <alignment vertical="top" wrapText="1"/>
      <protection/>
    </xf>
    <xf numFmtId="0" fontId="48" fillId="0" borderId="1" xfId="35" applyNumberFormat="1" applyFont="1" applyAlignment="1" applyProtection="1">
      <alignment horizontal="left" vertical="top" wrapText="1"/>
      <protection/>
    </xf>
    <xf numFmtId="49" fontId="48" fillId="0" borderId="1" xfId="34" applyNumberFormat="1" applyFont="1" applyAlignment="1" applyProtection="1">
      <alignment horizontal="center" shrinkToFit="1"/>
      <protection/>
    </xf>
    <xf numFmtId="0" fontId="3" fillId="30" borderId="11" xfId="0" applyFont="1" applyFill="1" applyBorder="1" applyAlignment="1">
      <alignment vertical="center" wrapText="1"/>
    </xf>
    <xf numFmtId="49" fontId="3" fillId="30" borderId="11" xfId="0" applyNumberFormat="1" applyFont="1" applyFill="1" applyBorder="1" applyAlignment="1">
      <alignment horizontal="center" wrapText="1"/>
    </xf>
    <xf numFmtId="49" fontId="3" fillId="30" borderId="13" xfId="0" applyNumberFormat="1" applyFont="1" applyFill="1" applyBorder="1" applyAlignment="1">
      <alignment horizontal="center" wrapText="1"/>
    </xf>
    <xf numFmtId="0" fontId="3" fillId="30" borderId="12" xfId="0" applyFont="1" applyFill="1" applyBorder="1" applyAlignment="1">
      <alignment vertical="center" wrapText="1"/>
    </xf>
    <xf numFmtId="49" fontId="3" fillId="30" borderId="15" xfId="0" applyNumberFormat="1" applyFont="1" applyFill="1" applyBorder="1" applyAlignment="1">
      <alignment horizontal="center" wrapText="1"/>
    </xf>
    <xf numFmtId="49" fontId="3" fillId="30" borderId="12" xfId="0" applyNumberFormat="1" applyFont="1" applyFill="1" applyBorder="1" applyAlignment="1">
      <alignment horizontal="center" wrapText="1"/>
    </xf>
    <xf numFmtId="0" fontId="48" fillId="0" borderId="1" xfId="36" applyNumberFormat="1" applyFont="1" applyProtection="1">
      <alignment vertical="top" wrapText="1"/>
      <protection/>
    </xf>
    <xf numFmtId="1" fontId="48" fillId="0" borderId="1" xfId="33" applyNumberFormat="1" applyFont="1" applyAlignment="1" applyProtection="1">
      <alignment horizontal="center" shrinkToFit="1"/>
      <protection/>
    </xf>
    <xf numFmtId="0" fontId="47" fillId="30" borderId="11" xfId="0" applyFont="1" applyFill="1" applyBorder="1" applyAlignment="1">
      <alignment horizontal="center" wrapText="1"/>
    </xf>
    <xf numFmtId="1" fontId="48" fillId="0" borderId="1" xfId="33" applyNumberFormat="1" applyFont="1" applyProtection="1">
      <alignment horizontal="center" vertical="top" shrinkToFit="1"/>
      <protection/>
    </xf>
    <xf numFmtId="0" fontId="48" fillId="0" borderId="1" xfId="37" applyNumberFormat="1" applyFont="1" applyProtection="1">
      <alignment vertical="top" wrapText="1"/>
      <protection/>
    </xf>
    <xf numFmtId="4" fontId="1" fillId="30" borderId="13" xfId="0" applyNumberFormat="1" applyFont="1" applyFill="1" applyBorder="1" applyAlignment="1">
      <alignment horizontal="right" wrapText="1"/>
    </xf>
    <xf numFmtId="0" fontId="17" fillId="30" borderId="11" xfId="0" applyFont="1" applyFill="1" applyBorder="1" applyAlignment="1">
      <alignment horizontal="center" vertical="center" wrapText="1"/>
    </xf>
    <xf numFmtId="4" fontId="1" fillId="3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3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4" fontId="3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xl6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8"/>
  <sheetViews>
    <sheetView tabSelected="1" zoomScale="110" zoomScaleNormal="110" zoomScalePageLayoutView="0" workbookViewId="0" topLeftCell="B1">
      <selection activeCell="L8" sqref="L8"/>
    </sheetView>
  </sheetViews>
  <sheetFormatPr defaultColWidth="9.00390625" defaultRowHeight="15.75"/>
  <cols>
    <col min="1" max="1" width="5.25390625" style="1" customWidth="1"/>
    <col min="2" max="2" width="29.50390625" style="35" customWidth="1"/>
    <col min="3" max="3" width="5.25390625" style="17" customWidth="1"/>
    <col min="4" max="4" width="6.375" style="46" customWidth="1"/>
    <col min="5" max="5" width="10.75390625" style="17" customWidth="1"/>
    <col min="6" max="6" width="5.25390625" style="17" customWidth="1"/>
    <col min="7" max="7" width="11.00390625" style="17" hidden="1" customWidth="1"/>
    <col min="8" max="8" width="10.50390625" style="13" hidden="1" customWidth="1"/>
    <col min="9" max="9" width="11.625" style="1" hidden="1" customWidth="1"/>
    <col min="10" max="10" width="13.875" style="1" hidden="1" customWidth="1"/>
    <col min="11" max="11" width="10.25390625" style="17" customWidth="1"/>
    <col min="12" max="12" width="9.25390625" style="17" customWidth="1"/>
    <col min="13" max="13" width="10.50390625" style="17" customWidth="1"/>
    <col min="14" max="36" width="9.00390625" style="17" customWidth="1"/>
    <col min="37" max="16384" width="9.00390625" style="1" customWidth="1"/>
  </cols>
  <sheetData>
    <row r="1" spans="3:13" ht="44.25" customHeight="1">
      <c r="C1" s="83" t="s">
        <v>263</v>
      </c>
      <c r="D1" s="83"/>
      <c r="E1" s="83"/>
      <c r="F1" s="83"/>
      <c r="G1" s="83"/>
      <c r="H1" s="83"/>
      <c r="I1" s="83"/>
      <c r="J1" s="83"/>
      <c r="K1" s="83"/>
      <c r="L1" s="78"/>
      <c r="M1" s="79"/>
    </row>
    <row r="2" spans="2:13" ht="35.25" customHeight="1">
      <c r="B2" s="84" t="s">
        <v>254</v>
      </c>
      <c r="C2" s="84"/>
      <c r="D2" s="84"/>
      <c r="E2" s="84"/>
      <c r="F2" s="84"/>
      <c r="G2" s="84"/>
      <c r="H2" s="84"/>
      <c r="I2" s="84"/>
      <c r="J2" s="84"/>
      <c r="K2" s="84"/>
      <c r="L2" s="78"/>
      <c r="M2" s="79"/>
    </row>
    <row r="3" spans="2:13" ht="81" customHeight="1">
      <c r="B3" s="36" t="s">
        <v>0</v>
      </c>
      <c r="C3" s="20" t="s">
        <v>56</v>
      </c>
      <c r="D3" s="36" t="s">
        <v>1</v>
      </c>
      <c r="E3" s="36" t="s">
        <v>2</v>
      </c>
      <c r="F3" s="20" t="s">
        <v>57</v>
      </c>
      <c r="G3" s="20" t="s">
        <v>233</v>
      </c>
      <c r="H3" s="20" t="s">
        <v>66</v>
      </c>
      <c r="I3" s="8" t="s">
        <v>67</v>
      </c>
      <c r="J3" s="19">
        <v>16684109</v>
      </c>
      <c r="K3" s="20" t="s">
        <v>261</v>
      </c>
      <c r="L3" s="20" t="s">
        <v>260</v>
      </c>
      <c r="M3" s="80" t="s">
        <v>262</v>
      </c>
    </row>
    <row r="4" spans="2:13" ht="13.5">
      <c r="B4" s="37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">
        <v>8</v>
      </c>
      <c r="K4" s="21">
        <v>6</v>
      </c>
      <c r="L4" s="76">
        <v>7</v>
      </c>
      <c r="M4" s="76">
        <v>8</v>
      </c>
    </row>
    <row r="5" spans="2:36" s="3" customFormat="1" ht="14.25" customHeight="1">
      <c r="B5" s="58" t="s">
        <v>3</v>
      </c>
      <c r="C5" s="42"/>
      <c r="D5" s="42"/>
      <c r="E5" s="42"/>
      <c r="F5" s="42"/>
      <c r="G5" s="31">
        <f>G6</f>
        <v>9417752.46</v>
      </c>
      <c r="H5" s="22" t="e">
        <f>H6</f>
        <v>#REF!</v>
      </c>
      <c r="I5" s="10" t="e">
        <f>H5+G5</f>
        <v>#REF!</v>
      </c>
      <c r="K5" s="31">
        <f>K6</f>
        <v>10420620.52</v>
      </c>
      <c r="L5" s="31">
        <f>L6</f>
        <v>0</v>
      </c>
      <c r="M5" s="31">
        <f>M6</f>
        <v>11986042.98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2:36" s="3" customFormat="1" ht="45">
      <c r="B6" s="38" t="s">
        <v>177</v>
      </c>
      <c r="C6" s="16" t="s">
        <v>4</v>
      </c>
      <c r="D6" s="16"/>
      <c r="E6" s="16"/>
      <c r="F6" s="16"/>
      <c r="G6" s="18">
        <f>G7+G42+G48+G84+G104+G147+G159+G174+G181</f>
        <v>9417752.46</v>
      </c>
      <c r="H6" s="23" t="e">
        <f>H7+H42+H84+H104+H147+H159+H174+H181+H48</f>
        <v>#REF!</v>
      </c>
      <c r="I6" s="9" t="e">
        <f>H6+G6</f>
        <v>#REF!</v>
      </c>
      <c r="K6" s="18">
        <f>K7+K42+K48+K84+K104+K147+K159+K174+K181</f>
        <v>10420620.52</v>
      </c>
      <c r="L6" s="18">
        <f>L7+L42+L48+L84+L104+L147+L159+L174+L181</f>
        <v>0</v>
      </c>
      <c r="M6" s="18">
        <f>M7+M42+M48+M84+M104+M147+M159+M174+M181</f>
        <v>11986042.98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2:36" s="4" customFormat="1" ht="12.75">
      <c r="B7" s="33" t="s">
        <v>5</v>
      </c>
      <c r="C7" s="16" t="s">
        <v>4</v>
      </c>
      <c r="D7" s="16" t="s">
        <v>6</v>
      </c>
      <c r="E7" s="16"/>
      <c r="F7" s="16"/>
      <c r="G7" s="18">
        <f>G8+G18+G29+G34</f>
        <v>2873194</v>
      </c>
      <c r="H7" s="18" t="e">
        <f>#REF!+H29+H34</f>
        <v>#REF!</v>
      </c>
      <c r="I7" s="6" t="e">
        <f aca="true" t="shared" si="0" ref="I7:I47">G7+H7</f>
        <v>#REF!</v>
      </c>
      <c r="K7" s="18">
        <f>K8+K18+K29+K34+K24</f>
        <v>3078489</v>
      </c>
      <c r="L7" s="18">
        <f>L8+L18+L29+L34+L24</f>
        <v>0</v>
      </c>
      <c r="M7" s="18">
        <f>M8+M18+M29+M34+M24</f>
        <v>3528489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6" s="4" customFormat="1" ht="75.75" customHeight="1">
      <c r="B8" s="33" t="s">
        <v>7</v>
      </c>
      <c r="C8" s="16" t="s">
        <v>4</v>
      </c>
      <c r="D8" s="16" t="s">
        <v>170</v>
      </c>
      <c r="E8" s="16"/>
      <c r="F8" s="16"/>
      <c r="G8" s="18">
        <f>G9</f>
        <v>2673194</v>
      </c>
      <c r="H8" s="18"/>
      <c r="I8" s="6"/>
      <c r="K8" s="18">
        <f>K9</f>
        <v>2702489</v>
      </c>
      <c r="L8" s="18">
        <f>L9</f>
        <v>0</v>
      </c>
      <c r="M8" s="18">
        <f>M9</f>
        <v>2702489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5" customFormat="1" ht="27.75" customHeight="1">
      <c r="B9" s="33" t="s">
        <v>179</v>
      </c>
      <c r="C9" s="16" t="s">
        <v>4</v>
      </c>
      <c r="D9" s="16" t="s">
        <v>8</v>
      </c>
      <c r="E9" s="16" t="s">
        <v>86</v>
      </c>
      <c r="F9" s="16"/>
      <c r="G9" s="18">
        <f>G10+G15</f>
        <v>2673194</v>
      </c>
      <c r="H9" s="18" t="e">
        <f>H10+H15</f>
        <v>#REF!</v>
      </c>
      <c r="I9" s="6" t="e">
        <f t="shared" si="0"/>
        <v>#REF!</v>
      </c>
      <c r="K9" s="18">
        <f>K10+K15</f>
        <v>2702489</v>
      </c>
      <c r="L9" s="18">
        <f>L10+L15</f>
        <v>0</v>
      </c>
      <c r="M9" s="18">
        <f>M10+M15</f>
        <v>2702489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2:36" s="5" customFormat="1" ht="15.75" customHeight="1">
      <c r="B10" s="33" t="s">
        <v>63</v>
      </c>
      <c r="C10" s="16" t="s">
        <v>4</v>
      </c>
      <c r="D10" s="16" t="s">
        <v>8</v>
      </c>
      <c r="E10" s="16" t="s">
        <v>87</v>
      </c>
      <c r="F10" s="16"/>
      <c r="G10" s="18">
        <f>G11+G13</f>
        <v>2072659</v>
      </c>
      <c r="H10" s="18" t="e">
        <f>H11+H13+#REF!</f>
        <v>#REF!</v>
      </c>
      <c r="I10" s="6" t="e">
        <f t="shared" si="0"/>
        <v>#REF!</v>
      </c>
      <c r="K10" s="18">
        <f>K11+K13</f>
        <v>2048635</v>
      </c>
      <c r="L10" s="75">
        <v>0</v>
      </c>
      <c r="M10" s="18">
        <f>M11+M13</f>
        <v>2048635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2:36" s="5" customFormat="1" ht="79.5" customHeight="1">
      <c r="B11" s="33" t="s">
        <v>52</v>
      </c>
      <c r="C11" s="16" t="s">
        <v>4</v>
      </c>
      <c r="D11" s="16" t="s">
        <v>9</v>
      </c>
      <c r="E11" s="16" t="s">
        <v>87</v>
      </c>
      <c r="F11" s="16" t="s">
        <v>42</v>
      </c>
      <c r="G11" s="18">
        <f>G12</f>
        <v>1610659</v>
      </c>
      <c r="H11" s="18">
        <f>H12</f>
        <v>0</v>
      </c>
      <c r="I11" s="6">
        <f t="shared" si="0"/>
        <v>1610659</v>
      </c>
      <c r="K11" s="18">
        <f>K12</f>
        <v>1598635</v>
      </c>
      <c r="L11" s="75">
        <v>0</v>
      </c>
      <c r="M11" s="18">
        <f>M12</f>
        <v>1598635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2:36" s="5" customFormat="1" ht="51" customHeight="1">
      <c r="B12" s="33" t="s">
        <v>49</v>
      </c>
      <c r="C12" s="16" t="s">
        <v>4</v>
      </c>
      <c r="D12" s="16" t="s">
        <v>9</v>
      </c>
      <c r="E12" s="16" t="s">
        <v>87</v>
      </c>
      <c r="F12" s="16" t="s">
        <v>43</v>
      </c>
      <c r="G12" s="18">
        <f>1260550+350109</f>
        <v>1610659</v>
      </c>
      <c r="H12" s="18">
        <v>0</v>
      </c>
      <c r="I12" s="6">
        <f t="shared" si="0"/>
        <v>1610659</v>
      </c>
      <c r="J12" s="27"/>
      <c r="K12" s="18">
        <v>1598635</v>
      </c>
      <c r="L12" s="75">
        <v>0</v>
      </c>
      <c r="M12" s="18">
        <v>1598635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2:36" s="5" customFormat="1" ht="42.75" customHeight="1">
      <c r="B13" s="33" t="s">
        <v>50</v>
      </c>
      <c r="C13" s="16" t="s">
        <v>4</v>
      </c>
      <c r="D13" s="16" t="s">
        <v>9</v>
      </c>
      <c r="E13" s="16" t="s">
        <v>87</v>
      </c>
      <c r="F13" s="16" t="s">
        <v>44</v>
      </c>
      <c r="G13" s="18">
        <f>G14</f>
        <v>462000</v>
      </c>
      <c r="H13" s="18">
        <f>H14</f>
        <v>0</v>
      </c>
      <c r="I13" s="6">
        <f t="shared" si="0"/>
        <v>462000</v>
      </c>
      <c r="K13" s="18">
        <f>K14</f>
        <v>450000</v>
      </c>
      <c r="L13" s="75">
        <v>0</v>
      </c>
      <c r="M13" s="18">
        <f>M14</f>
        <v>450000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2:36" s="5" customFormat="1" ht="42" customHeight="1">
      <c r="B14" s="33" t="s">
        <v>51</v>
      </c>
      <c r="C14" s="16" t="s">
        <v>4</v>
      </c>
      <c r="D14" s="16" t="s">
        <v>9</v>
      </c>
      <c r="E14" s="16" t="s">
        <v>87</v>
      </c>
      <c r="F14" s="16" t="s">
        <v>45</v>
      </c>
      <c r="G14" s="18">
        <f>462000</f>
        <v>462000</v>
      </c>
      <c r="H14" s="18">
        <v>0</v>
      </c>
      <c r="I14" s="6">
        <f t="shared" si="0"/>
        <v>462000</v>
      </c>
      <c r="J14" s="27"/>
      <c r="K14" s="18">
        <v>450000</v>
      </c>
      <c r="L14" s="75">
        <v>0</v>
      </c>
      <c r="M14" s="18">
        <v>450000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2:36" s="5" customFormat="1" ht="45.75" customHeight="1">
      <c r="B15" s="33" t="s">
        <v>10</v>
      </c>
      <c r="C15" s="16" t="s">
        <v>4</v>
      </c>
      <c r="D15" s="16" t="s">
        <v>9</v>
      </c>
      <c r="E15" s="16" t="s">
        <v>88</v>
      </c>
      <c r="F15" s="16"/>
      <c r="G15" s="18">
        <f>G16</f>
        <v>600535</v>
      </c>
      <c r="H15" s="18">
        <f>H16</f>
        <v>0</v>
      </c>
      <c r="I15" s="6">
        <f t="shared" si="0"/>
        <v>600535</v>
      </c>
      <c r="K15" s="18">
        <f>K16</f>
        <v>653854</v>
      </c>
      <c r="L15" s="75">
        <v>0</v>
      </c>
      <c r="M15" s="18">
        <f>M16</f>
        <v>653854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2:36" s="5" customFormat="1" ht="78" customHeight="1">
      <c r="B16" s="33" t="s">
        <v>52</v>
      </c>
      <c r="C16" s="16" t="s">
        <v>4</v>
      </c>
      <c r="D16" s="16" t="s">
        <v>9</v>
      </c>
      <c r="E16" s="16" t="s">
        <v>88</v>
      </c>
      <c r="F16" s="16" t="s">
        <v>42</v>
      </c>
      <c r="G16" s="18">
        <f>G17</f>
        <v>600535</v>
      </c>
      <c r="H16" s="18">
        <f>H17</f>
        <v>0</v>
      </c>
      <c r="I16" s="6">
        <f t="shared" si="0"/>
        <v>600535</v>
      </c>
      <c r="K16" s="18">
        <f>K17</f>
        <v>653854</v>
      </c>
      <c r="L16" s="75">
        <v>0</v>
      </c>
      <c r="M16" s="18">
        <f>M17</f>
        <v>653854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2:36" s="5" customFormat="1" ht="47.25" customHeight="1">
      <c r="B17" s="33" t="s">
        <v>49</v>
      </c>
      <c r="C17" s="16" t="s">
        <v>4</v>
      </c>
      <c r="D17" s="16" t="s">
        <v>9</v>
      </c>
      <c r="E17" s="16" t="s">
        <v>88</v>
      </c>
      <c r="F17" s="16" t="s">
        <v>43</v>
      </c>
      <c r="G17" s="18">
        <v>600535</v>
      </c>
      <c r="H17" s="18">
        <v>0</v>
      </c>
      <c r="I17" s="6">
        <f t="shared" si="0"/>
        <v>600535</v>
      </c>
      <c r="J17" s="27"/>
      <c r="K17" s="18">
        <v>653854</v>
      </c>
      <c r="L17" s="75">
        <v>0</v>
      </c>
      <c r="M17" s="18">
        <v>653854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2:36" s="5" customFormat="1" ht="57" customHeight="1">
      <c r="B18" s="33" t="s">
        <v>215</v>
      </c>
      <c r="C18" s="16" t="s">
        <v>4</v>
      </c>
      <c r="D18" s="16" t="s">
        <v>216</v>
      </c>
      <c r="E18" s="16" t="s">
        <v>217</v>
      </c>
      <c r="F18" s="16"/>
      <c r="G18" s="18">
        <f>G19</f>
        <v>75000</v>
      </c>
      <c r="H18" s="18"/>
      <c r="I18" s="6"/>
      <c r="J18" s="27"/>
      <c r="K18" s="18">
        <f>K19</f>
        <v>75000</v>
      </c>
      <c r="L18" s="75">
        <v>0</v>
      </c>
      <c r="M18" s="18">
        <f>M19</f>
        <v>75000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2:36" s="5" customFormat="1" ht="54" customHeight="1">
      <c r="B19" s="33" t="s">
        <v>178</v>
      </c>
      <c r="C19" s="16" t="s">
        <v>4</v>
      </c>
      <c r="D19" s="16" t="s">
        <v>216</v>
      </c>
      <c r="E19" s="16" t="s">
        <v>218</v>
      </c>
      <c r="F19" s="16"/>
      <c r="G19" s="18">
        <f>G20</f>
        <v>75000</v>
      </c>
      <c r="H19" s="18"/>
      <c r="I19" s="6"/>
      <c r="J19" s="27"/>
      <c r="K19" s="18">
        <f>K20</f>
        <v>75000</v>
      </c>
      <c r="L19" s="75">
        <v>0</v>
      </c>
      <c r="M19" s="18">
        <f>M20</f>
        <v>75000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2:36" s="5" customFormat="1" ht="165.75" customHeight="1">
      <c r="B20" s="59" t="s">
        <v>171</v>
      </c>
      <c r="C20" s="16" t="s">
        <v>4</v>
      </c>
      <c r="D20" s="16" t="s">
        <v>216</v>
      </c>
      <c r="E20" s="16" t="s">
        <v>219</v>
      </c>
      <c r="F20" s="16"/>
      <c r="G20" s="18">
        <f>G21</f>
        <v>75000</v>
      </c>
      <c r="H20" s="18"/>
      <c r="I20" s="6"/>
      <c r="J20" s="27"/>
      <c r="K20" s="18">
        <f>K21</f>
        <v>75000</v>
      </c>
      <c r="L20" s="75">
        <v>0</v>
      </c>
      <c r="M20" s="18">
        <f>M21</f>
        <v>75000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2:36" s="5" customFormat="1" ht="144" customHeight="1">
      <c r="B21" s="59" t="s">
        <v>172</v>
      </c>
      <c r="C21" s="16" t="s">
        <v>4</v>
      </c>
      <c r="D21" s="16" t="s">
        <v>216</v>
      </c>
      <c r="E21" s="16" t="s">
        <v>220</v>
      </c>
      <c r="F21" s="16"/>
      <c r="G21" s="18">
        <f>G22</f>
        <v>75000</v>
      </c>
      <c r="H21" s="18"/>
      <c r="I21" s="6"/>
      <c r="J21" s="27"/>
      <c r="K21" s="18">
        <f>K22</f>
        <v>75000</v>
      </c>
      <c r="L21" s="75">
        <v>0</v>
      </c>
      <c r="M21" s="18">
        <f>M22</f>
        <v>75000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2:36" s="5" customFormat="1" ht="25.5">
      <c r="B22" s="33" t="s">
        <v>173</v>
      </c>
      <c r="C22" s="16" t="s">
        <v>4</v>
      </c>
      <c r="D22" s="16" t="s">
        <v>216</v>
      </c>
      <c r="E22" s="16" t="s">
        <v>220</v>
      </c>
      <c r="F22" s="16" t="s">
        <v>174</v>
      </c>
      <c r="G22" s="18">
        <f>G23</f>
        <v>75000</v>
      </c>
      <c r="H22" s="18"/>
      <c r="I22" s="6"/>
      <c r="J22" s="27"/>
      <c r="K22" s="18">
        <f>K23</f>
        <v>75000</v>
      </c>
      <c r="L22" s="75">
        <v>0</v>
      </c>
      <c r="M22" s="18">
        <f>M23</f>
        <v>75000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2:36" s="5" customFormat="1" ht="42" customHeight="1">
      <c r="B23" s="33" t="s">
        <v>175</v>
      </c>
      <c r="C23" s="16" t="s">
        <v>4</v>
      </c>
      <c r="D23" s="16" t="s">
        <v>216</v>
      </c>
      <c r="E23" s="16" t="s">
        <v>220</v>
      </c>
      <c r="F23" s="16" t="s">
        <v>176</v>
      </c>
      <c r="G23" s="18">
        <v>75000</v>
      </c>
      <c r="H23" s="18"/>
      <c r="I23" s="6"/>
      <c r="J23" s="27"/>
      <c r="K23" s="18">
        <v>75000</v>
      </c>
      <c r="L23" s="75">
        <v>0</v>
      </c>
      <c r="M23" s="18">
        <v>75000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2:36" s="5" customFormat="1" ht="26.25" hidden="1">
      <c r="B24" s="70" t="s">
        <v>244</v>
      </c>
      <c r="C24" s="16" t="s">
        <v>4</v>
      </c>
      <c r="D24" s="16" t="s">
        <v>238</v>
      </c>
      <c r="E24" s="73" t="s">
        <v>240</v>
      </c>
      <c r="F24" s="16"/>
      <c r="G24" s="18"/>
      <c r="H24" s="18"/>
      <c r="I24" s="6"/>
      <c r="J24" s="27"/>
      <c r="K24" s="18">
        <f>K25</f>
        <v>0</v>
      </c>
      <c r="L24" s="75">
        <f>M24-K24</f>
        <v>0</v>
      </c>
      <c r="M24" s="18">
        <f>M25</f>
        <v>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2:36" s="5" customFormat="1" ht="39" hidden="1">
      <c r="B25" s="70" t="s">
        <v>245</v>
      </c>
      <c r="C25" s="16" t="s">
        <v>4</v>
      </c>
      <c r="D25" s="16" t="s">
        <v>239</v>
      </c>
      <c r="E25" s="73" t="s">
        <v>241</v>
      </c>
      <c r="F25" s="16"/>
      <c r="G25" s="18"/>
      <c r="H25" s="18"/>
      <c r="I25" s="6"/>
      <c r="J25" s="27"/>
      <c r="K25" s="18">
        <f>K26</f>
        <v>0</v>
      </c>
      <c r="L25" s="75">
        <f>M25-K25</f>
        <v>0</v>
      </c>
      <c r="M25" s="18">
        <f>M26</f>
        <v>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2:36" s="5" customFormat="1" ht="26.25" hidden="1">
      <c r="B26" s="70" t="s">
        <v>246</v>
      </c>
      <c r="C26" s="16" t="s">
        <v>4</v>
      </c>
      <c r="D26" s="16" t="s">
        <v>238</v>
      </c>
      <c r="E26" s="73" t="s">
        <v>242</v>
      </c>
      <c r="F26" s="16"/>
      <c r="G26" s="18"/>
      <c r="H26" s="18"/>
      <c r="I26" s="6"/>
      <c r="J26" s="27"/>
      <c r="K26" s="18">
        <f>K27</f>
        <v>0</v>
      </c>
      <c r="L26" s="75">
        <f>M26-K26</f>
        <v>0</v>
      </c>
      <c r="M26" s="18">
        <f>M27</f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2:36" s="5" customFormat="1" ht="12.75" hidden="1">
      <c r="B27" s="70" t="s">
        <v>47</v>
      </c>
      <c r="C27" s="16" t="s">
        <v>4</v>
      </c>
      <c r="D27" s="16" t="s">
        <v>239</v>
      </c>
      <c r="E27" s="73" t="s">
        <v>242</v>
      </c>
      <c r="F27" s="16" t="s">
        <v>46</v>
      </c>
      <c r="G27" s="18"/>
      <c r="H27" s="18"/>
      <c r="I27" s="6"/>
      <c r="J27" s="27"/>
      <c r="K27" s="18">
        <f>K28</f>
        <v>0</v>
      </c>
      <c r="L27" s="75">
        <f>M27-K27</f>
        <v>0</v>
      </c>
      <c r="M27" s="18">
        <f>M28</f>
        <v>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2:36" s="5" customFormat="1" ht="0.75" customHeight="1">
      <c r="B28" s="70" t="s">
        <v>247</v>
      </c>
      <c r="C28" s="16" t="s">
        <v>4</v>
      </c>
      <c r="D28" s="16" t="s">
        <v>239</v>
      </c>
      <c r="E28" s="73" t="s">
        <v>242</v>
      </c>
      <c r="F28" s="16" t="s">
        <v>243</v>
      </c>
      <c r="G28" s="18"/>
      <c r="H28" s="18"/>
      <c r="I28" s="6"/>
      <c r="J28" s="27"/>
      <c r="K28" s="18">
        <v>0</v>
      </c>
      <c r="L28" s="75">
        <f>M28-K28</f>
        <v>0</v>
      </c>
      <c r="M28" s="18">
        <v>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2:36" s="5" customFormat="1" ht="12.75">
      <c r="B29" s="33" t="s">
        <v>11</v>
      </c>
      <c r="C29" s="16" t="s">
        <v>4</v>
      </c>
      <c r="D29" s="16" t="s">
        <v>12</v>
      </c>
      <c r="E29" s="16"/>
      <c r="F29" s="16"/>
      <c r="G29" s="18">
        <f aca="true" t="shared" si="1" ref="G29:H32">G30</f>
        <v>20000</v>
      </c>
      <c r="H29" s="18">
        <f t="shared" si="1"/>
        <v>0</v>
      </c>
      <c r="I29" s="6">
        <f t="shared" si="0"/>
        <v>20000</v>
      </c>
      <c r="K29" s="18">
        <f>K30</f>
        <v>20000</v>
      </c>
      <c r="L29" s="75">
        <v>0</v>
      </c>
      <c r="M29" s="18">
        <f>M30</f>
        <v>20000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2:36" s="5" customFormat="1" ht="26.25" customHeight="1">
      <c r="B30" s="33" t="s">
        <v>179</v>
      </c>
      <c r="C30" s="16" t="s">
        <v>4</v>
      </c>
      <c r="D30" s="16" t="s">
        <v>12</v>
      </c>
      <c r="E30" s="16" t="s">
        <v>86</v>
      </c>
      <c r="F30" s="16"/>
      <c r="G30" s="18">
        <f t="shared" si="1"/>
        <v>20000</v>
      </c>
      <c r="H30" s="18">
        <f t="shared" si="1"/>
        <v>0</v>
      </c>
      <c r="I30" s="6">
        <f t="shared" si="0"/>
        <v>20000</v>
      </c>
      <c r="K30" s="18">
        <f>K31</f>
        <v>20000</v>
      </c>
      <c r="L30" s="75">
        <v>0</v>
      </c>
      <c r="M30" s="18">
        <f>M31</f>
        <v>20000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2:36" s="5" customFormat="1" ht="24.75" customHeight="1">
      <c r="B31" s="33" t="s">
        <v>180</v>
      </c>
      <c r="C31" s="16" t="s">
        <v>4</v>
      </c>
      <c r="D31" s="16" t="s">
        <v>12</v>
      </c>
      <c r="E31" s="16" t="s">
        <v>154</v>
      </c>
      <c r="F31" s="16"/>
      <c r="G31" s="18">
        <f t="shared" si="1"/>
        <v>20000</v>
      </c>
      <c r="H31" s="18">
        <f t="shared" si="1"/>
        <v>0</v>
      </c>
      <c r="I31" s="6">
        <f t="shared" si="0"/>
        <v>20000</v>
      </c>
      <c r="K31" s="18">
        <f>K32</f>
        <v>20000</v>
      </c>
      <c r="L31" s="75">
        <v>0</v>
      </c>
      <c r="M31" s="18">
        <f>M32</f>
        <v>20000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2:36" s="5" customFormat="1" ht="25.5">
      <c r="B32" s="33" t="s">
        <v>47</v>
      </c>
      <c r="C32" s="16" t="s">
        <v>4</v>
      </c>
      <c r="D32" s="16" t="s">
        <v>12</v>
      </c>
      <c r="E32" s="16" t="s">
        <v>154</v>
      </c>
      <c r="F32" s="16" t="s">
        <v>46</v>
      </c>
      <c r="G32" s="18">
        <f t="shared" si="1"/>
        <v>20000</v>
      </c>
      <c r="H32" s="18">
        <f t="shared" si="1"/>
        <v>0</v>
      </c>
      <c r="I32" s="6">
        <f t="shared" si="0"/>
        <v>20000</v>
      </c>
      <c r="K32" s="18">
        <f>K33</f>
        <v>20000</v>
      </c>
      <c r="L32" s="75">
        <v>0</v>
      </c>
      <c r="M32" s="18">
        <f>M33</f>
        <v>20000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2:36" s="5" customFormat="1" ht="25.5">
      <c r="B33" s="33" t="s">
        <v>53</v>
      </c>
      <c r="C33" s="16" t="s">
        <v>4</v>
      </c>
      <c r="D33" s="16" t="s">
        <v>12</v>
      </c>
      <c r="E33" s="16" t="s">
        <v>154</v>
      </c>
      <c r="F33" s="16" t="s">
        <v>54</v>
      </c>
      <c r="G33" s="18">
        <v>20000</v>
      </c>
      <c r="H33" s="18">
        <v>0</v>
      </c>
      <c r="I33" s="6">
        <f t="shared" si="0"/>
        <v>20000</v>
      </c>
      <c r="J33" s="27"/>
      <c r="K33" s="18">
        <v>20000</v>
      </c>
      <c r="L33" s="75">
        <v>0</v>
      </c>
      <c r="M33" s="18">
        <v>20000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2:36" s="5" customFormat="1" ht="25.5">
      <c r="B34" s="33" t="s">
        <v>13</v>
      </c>
      <c r="C34" s="16" t="s">
        <v>4</v>
      </c>
      <c r="D34" s="16" t="s">
        <v>14</v>
      </c>
      <c r="E34" s="16"/>
      <c r="F34" s="16"/>
      <c r="G34" s="18">
        <f aca="true" t="shared" si="2" ref="G34:H36">G35</f>
        <v>105000</v>
      </c>
      <c r="H34" s="18">
        <f t="shared" si="2"/>
        <v>0</v>
      </c>
      <c r="I34" s="6">
        <f t="shared" si="0"/>
        <v>105000</v>
      </c>
      <c r="K34" s="18">
        <f>K35</f>
        <v>281000</v>
      </c>
      <c r="L34" s="75">
        <v>0</v>
      </c>
      <c r="M34" s="18">
        <f>M35</f>
        <v>731000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2:36" s="5" customFormat="1" ht="27" customHeight="1">
      <c r="B35" s="33" t="s">
        <v>179</v>
      </c>
      <c r="C35" s="16" t="s">
        <v>4</v>
      </c>
      <c r="D35" s="16" t="s">
        <v>14</v>
      </c>
      <c r="E35" s="16" t="s">
        <v>86</v>
      </c>
      <c r="F35" s="16"/>
      <c r="G35" s="18">
        <f>G36+G41</f>
        <v>105000</v>
      </c>
      <c r="H35" s="18">
        <f t="shared" si="2"/>
        <v>0</v>
      </c>
      <c r="I35" s="6">
        <f t="shared" si="0"/>
        <v>105000</v>
      </c>
      <c r="K35" s="18">
        <f>K36+K41</f>
        <v>281000</v>
      </c>
      <c r="L35" s="75">
        <v>0</v>
      </c>
      <c r="M35" s="18">
        <f>M36+M41</f>
        <v>731000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2:36" s="5" customFormat="1" ht="30" customHeight="1">
      <c r="B36" s="33" t="s">
        <v>15</v>
      </c>
      <c r="C36" s="16" t="s">
        <v>4</v>
      </c>
      <c r="D36" s="16" t="s">
        <v>14</v>
      </c>
      <c r="E36" s="16" t="s">
        <v>89</v>
      </c>
      <c r="F36" s="16"/>
      <c r="G36" s="18">
        <f t="shared" si="2"/>
        <v>100000</v>
      </c>
      <c r="H36" s="18">
        <f t="shared" si="2"/>
        <v>0</v>
      </c>
      <c r="I36" s="6">
        <f t="shared" si="0"/>
        <v>100000</v>
      </c>
      <c r="K36" s="18">
        <f>K37</f>
        <v>280000</v>
      </c>
      <c r="L36" s="75">
        <v>0</v>
      </c>
      <c r="M36" s="18">
        <f>M37</f>
        <v>730000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2:36" s="5" customFormat="1" ht="25.5" customHeight="1">
      <c r="B37" s="33" t="s">
        <v>50</v>
      </c>
      <c r="C37" s="16" t="s">
        <v>4</v>
      </c>
      <c r="D37" s="16" t="s">
        <v>14</v>
      </c>
      <c r="E37" s="16" t="s">
        <v>89</v>
      </c>
      <c r="F37" s="16" t="s">
        <v>44</v>
      </c>
      <c r="G37" s="18">
        <f>G38</f>
        <v>100000</v>
      </c>
      <c r="H37" s="18">
        <f>H41+H38</f>
        <v>0</v>
      </c>
      <c r="I37" s="6">
        <f t="shared" si="0"/>
        <v>100000</v>
      </c>
      <c r="K37" s="18">
        <f>K38</f>
        <v>280000</v>
      </c>
      <c r="L37" s="75">
        <v>0</v>
      </c>
      <c r="M37" s="18">
        <f>M38</f>
        <v>730000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2:36" s="5" customFormat="1" ht="36.75" customHeight="1">
      <c r="B38" s="33" t="s">
        <v>51</v>
      </c>
      <c r="C38" s="16" t="s">
        <v>4</v>
      </c>
      <c r="D38" s="16" t="s">
        <v>14</v>
      </c>
      <c r="E38" s="16" t="s">
        <v>89</v>
      </c>
      <c r="F38" s="16" t="s">
        <v>45</v>
      </c>
      <c r="G38" s="18">
        <v>100000</v>
      </c>
      <c r="H38" s="18">
        <v>0</v>
      </c>
      <c r="I38" s="6">
        <f t="shared" si="0"/>
        <v>100000</v>
      </c>
      <c r="J38" s="27"/>
      <c r="K38" s="18">
        <v>280000</v>
      </c>
      <c r="L38" s="75">
        <v>450000</v>
      </c>
      <c r="M38" s="18">
        <f>L38+K38</f>
        <v>730000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2:36" s="5" customFormat="1" ht="42.75" customHeight="1">
      <c r="B39" s="33" t="s">
        <v>103</v>
      </c>
      <c r="C39" s="16" t="s">
        <v>4</v>
      </c>
      <c r="D39" s="16" t="s">
        <v>14</v>
      </c>
      <c r="E39" s="16" t="s">
        <v>146</v>
      </c>
      <c r="F39" s="16"/>
      <c r="G39" s="18">
        <f>G40</f>
        <v>5000</v>
      </c>
      <c r="H39" s="18">
        <v>0</v>
      </c>
      <c r="I39" s="6">
        <f t="shared" si="0"/>
        <v>5000</v>
      </c>
      <c r="J39" s="35"/>
      <c r="K39" s="18">
        <f>K40</f>
        <v>1000</v>
      </c>
      <c r="L39" s="75">
        <v>0</v>
      </c>
      <c r="M39" s="18">
        <f>M40</f>
        <v>1000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2:36" s="5" customFormat="1" ht="42" customHeight="1">
      <c r="B40" s="34" t="s">
        <v>50</v>
      </c>
      <c r="C40" s="16" t="s">
        <v>4</v>
      </c>
      <c r="D40" s="16" t="s">
        <v>14</v>
      </c>
      <c r="E40" s="16" t="s">
        <v>101</v>
      </c>
      <c r="F40" s="16" t="s">
        <v>44</v>
      </c>
      <c r="G40" s="18">
        <f>G41</f>
        <v>5000</v>
      </c>
      <c r="H40" s="18">
        <v>0</v>
      </c>
      <c r="I40" s="6">
        <f>G40+H40</f>
        <v>5000</v>
      </c>
      <c r="J40" s="35"/>
      <c r="K40" s="18">
        <f>K41</f>
        <v>1000</v>
      </c>
      <c r="L40" s="75">
        <v>0</v>
      </c>
      <c r="M40" s="18">
        <f>M41</f>
        <v>1000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2:36" s="5" customFormat="1" ht="36.75" customHeight="1">
      <c r="B41" s="34" t="s">
        <v>51</v>
      </c>
      <c r="C41" s="16" t="s">
        <v>4</v>
      </c>
      <c r="D41" s="16" t="s">
        <v>14</v>
      </c>
      <c r="E41" s="16" t="s">
        <v>101</v>
      </c>
      <c r="F41" s="16" t="s">
        <v>45</v>
      </c>
      <c r="G41" s="18">
        <v>5000</v>
      </c>
      <c r="H41" s="18">
        <v>0</v>
      </c>
      <c r="I41" s="6">
        <f t="shared" si="0"/>
        <v>5000</v>
      </c>
      <c r="J41" s="30"/>
      <c r="K41" s="18">
        <v>1000</v>
      </c>
      <c r="L41" s="75">
        <v>0</v>
      </c>
      <c r="M41" s="18">
        <v>1000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2:36" s="5" customFormat="1" ht="12.75">
      <c r="B42" s="33" t="s">
        <v>16</v>
      </c>
      <c r="C42" s="16" t="s">
        <v>4</v>
      </c>
      <c r="D42" s="16" t="s">
        <v>17</v>
      </c>
      <c r="E42" s="16"/>
      <c r="F42" s="16"/>
      <c r="G42" s="22">
        <f>G43</f>
        <v>52164</v>
      </c>
      <c r="H42" s="18">
        <f>H43</f>
        <v>0</v>
      </c>
      <c r="I42" s="6">
        <f t="shared" si="0"/>
        <v>52164</v>
      </c>
      <c r="K42" s="22">
        <f>K43</f>
        <v>63200</v>
      </c>
      <c r="L42" s="75">
        <v>0</v>
      </c>
      <c r="M42" s="22">
        <f>M43</f>
        <v>63200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2:36" s="5" customFormat="1" ht="25.5">
      <c r="B43" s="33" t="s">
        <v>18</v>
      </c>
      <c r="C43" s="16" t="s">
        <v>4</v>
      </c>
      <c r="D43" s="16" t="s">
        <v>19</v>
      </c>
      <c r="E43" s="16"/>
      <c r="F43" s="16"/>
      <c r="G43" s="18">
        <f aca="true" t="shared" si="3" ref="G43:H46">G44</f>
        <v>52164</v>
      </c>
      <c r="H43" s="18">
        <f t="shared" si="3"/>
        <v>0</v>
      </c>
      <c r="I43" s="6">
        <f t="shared" si="0"/>
        <v>52164</v>
      </c>
      <c r="K43" s="18">
        <f>K44</f>
        <v>63200</v>
      </c>
      <c r="L43" s="75">
        <v>0</v>
      </c>
      <c r="M43" s="18">
        <f>M44</f>
        <v>63200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2:36" s="5" customFormat="1" ht="38.25">
      <c r="B44" s="32" t="s">
        <v>58</v>
      </c>
      <c r="C44" s="16" t="s">
        <v>4</v>
      </c>
      <c r="D44" s="21" t="s">
        <v>59</v>
      </c>
      <c r="E44" s="72" t="s">
        <v>99</v>
      </c>
      <c r="F44" s="16"/>
      <c r="G44" s="18">
        <f>G45</f>
        <v>52164</v>
      </c>
      <c r="H44" s="18">
        <f>H45</f>
        <v>0</v>
      </c>
      <c r="I44" s="6">
        <f t="shared" si="0"/>
        <v>52164</v>
      </c>
      <c r="K44" s="18">
        <f>K45</f>
        <v>63200</v>
      </c>
      <c r="L44" s="75">
        <v>0</v>
      </c>
      <c r="M44" s="18">
        <f>M45</f>
        <v>63200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2:36" s="5" customFormat="1" ht="36" customHeight="1">
      <c r="B45" s="39" t="s">
        <v>60</v>
      </c>
      <c r="C45" s="16" t="s">
        <v>4</v>
      </c>
      <c r="D45" s="21" t="s">
        <v>59</v>
      </c>
      <c r="E45" s="72" t="s">
        <v>100</v>
      </c>
      <c r="F45" s="16"/>
      <c r="G45" s="18">
        <f t="shared" si="3"/>
        <v>52164</v>
      </c>
      <c r="H45" s="18">
        <f t="shared" si="3"/>
        <v>0</v>
      </c>
      <c r="I45" s="6">
        <f t="shared" si="0"/>
        <v>52164</v>
      </c>
      <c r="K45" s="18">
        <f>K46</f>
        <v>63200</v>
      </c>
      <c r="L45" s="75">
        <v>0</v>
      </c>
      <c r="M45" s="18">
        <f>M46</f>
        <v>63200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2:36" s="5" customFormat="1" ht="39" customHeight="1">
      <c r="B46" s="33" t="s">
        <v>50</v>
      </c>
      <c r="C46" s="16" t="s">
        <v>4</v>
      </c>
      <c r="D46" s="16" t="s">
        <v>19</v>
      </c>
      <c r="E46" s="72" t="s">
        <v>100</v>
      </c>
      <c r="F46" s="16" t="s">
        <v>44</v>
      </c>
      <c r="G46" s="18">
        <f t="shared" si="3"/>
        <v>52164</v>
      </c>
      <c r="H46" s="18">
        <f t="shared" si="3"/>
        <v>0</v>
      </c>
      <c r="I46" s="6">
        <f t="shared" si="0"/>
        <v>52164</v>
      </c>
      <c r="K46" s="18">
        <f>K47</f>
        <v>63200</v>
      </c>
      <c r="L46" s="75">
        <v>0</v>
      </c>
      <c r="M46" s="18">
        <f>M47</f>
        <v>63200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2:36" s="5" customFormat="1" ht="36.75" customHeight="1">
      <c r="B47" s="33" t="s">
        <v>51</v>
      </c>
      <c r="C47" s="16" t="s">
        <v>4</v>
      </c>
      <c r="D47" s="16" t="s">
        <v>19</v>
      </c>
      <c r="E47" s="72" t="s">
        <v>100</v>
      </c>
      <c r="F47" s="16" t="s">
        <v>45</v>
      </c>
      <c r="G47" s="18">
        <v>52164</v>
      </c>
      <c r="H47" s="18"/>
      <c r="I47" s="6">
        <f t="shared" si="0"/>
        <v>52164</v>
      </c>
      <c r="J47" s="30"/>
      <c r="K47" s="18">
        <v>63200</v>
      </c>
      <c r="L47" s="75">
        <v>0</v>
      </c>
      <c r="M47" s="18">
        <v>63200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2:36" s="12" customFormat="1" ht="32.25" customHeight="1">
      <c r="B48" s="64" t="s">
        <v>70</v>
      </c>
      <c r="C48" s="65" t="s">
        <v>4</v>
      </c>
      <c r="D48" s="65" t="s">
        <v>71</v>
      </c>
      <c r="E48" s="65"/>
      <c r="F48" s="65"/>
      <c r="G48" s="22">
        <f>G49+G63+G55</f>
        <v>810021</v>
      </c>
      <c r="H48" s="18">
        <f>H49</f>
        <v>0</v>
      </c>
      <c r="I48" s="11">
        <f>I49</f>
        <v>0</v>
      </c>
      <c r="K48" s="22">
        <f>K49+K63+K55</f>
        <v>818629</v>
      </c>
      <c r="L48" s="75">
        <v>0</v>
      </c>
      <c r="M48" s="22">
        <f>M49+M63+M55</f>
        <v>818629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s="12" customFormat="1" ht="42.75" customHeight="1" hidden="1">
      <c r="A49" s="35"/>
      <c r="B49" s="33" t="s">
        <v>72</v>
      </c>
      <c r="C49" s="16" t="s">
        <v>4</v>
      </c>
      <c r="D49" s="16" t="s">
        <v>73</v>
      </c>
      <c r="E49" s="16"/>
      <c r="F49" s="16"/>
      <c r="G49" s="18">
        <f>G51</f>
        <v>0</v>
      </c>
      <c r="H49" s="18">
        <f>H51</f>
        <v>0</v>
      </c>
      <c r="I49" s="11">
        <f>I51</f>
        <v>0</v>
      </c>
      <c r="K49" s="18">
        <f>K51</f>
        <v>0</v>
      </c>
      <c r="L49" s="75">
        <f aca="true" t="shared" si="4" ref="L49:L54">M49-K49</f>
        <v>0</v>
      </c>
      <c r="M49" s="18">
        <f>M51</f>
        <v>0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41" customFormat="1" ht="54.75" customHeight="1" hidden="1">
      <c r="A50" s="35"/>
      <c r="B50" s="32" t="s">
        <v>181</v>
      </c>
      <c r="C50" s="16" t="s">
        <v>4</v>
      </c>
      <c r="D50" s="16" t="s">
        <v>73</v>
      </c>
      <c r="E50" s="16" t="s">
        <v>90</v>
      </c>
      <c r="F50" s="16"/>
      <c r="G50" s="18">
        <f>G51</f>
        <v>0</v>
      </c>
      <c r="H50" s="18">
        <f>H51+H53</f>
        <v>0</v>
      </c>
      <c r="I50" s="18">
        <f>G50+H50</f>
        <v>0</v>
      </c>
      <c r="J50" s="35"/>
      <c r="K50" s="18">
        <f>K51</f>
        <v>0</v>
      </c>
      <c r="L50" s="75">
        <f t="shared" si="4"/>
        <v>0</v>
      </c>
      <c r="M50" s="18">
        <f>M51</f>
        <v>0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s="41" customFormat="1" ht="54.75" customHeight="1" hidden="1">
      <c r="A51" s="35"/>
      <c r="B51" s="32" t="s">
        <v>182</v>
      </c>
      <c r="C51" s="16" t="s">
        <v>4</v>
      </c>
      <c r="D51" s="16" t="s">
        <v>73</v>
      </c>
      <c r="E51" s="49" t="s">
        <v>107</v>
      </c>
      <c r="F51" s="16"/>
      <c r="G51" s="18">
        <f>G52</f>
        <v>0</v>
      </c>
      <c r="H51" s="18">
        <f>H52+H54</f>
        <v>0</v>
      </c>
      <c r="I51" s="18">
        <f>G51+H51</f>
        <v>0</v>
      </c>
      <c r="J51" s="35"/>
      <c r="K51" s="18">
        <f>K52</f>
        <v>0</v>
      </c>
      <c r="L51" s="75">
        <f t="shared" si="4"/>
        <v>0</v>
      </c>
      <c r="M51" s="18">
        <f>M52</f>
        <v>0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s="41" customFormat="1" ht="52.5" hidden="1">
      <c r="A52" s="35"/>
      <c r="B52" s="32" t="s">
        <v>183</v>
      </c>
      <c r="C52" s="16" t="s">
        <v>4</v>
      </c>
      <c r="D52" s="16" t="s">
        <v>73</v>
      </c>
      <c r="E52" s="16" t="s">
        <v>155</v>
      </c>
      <c r="F52" s="16"/>
      <c r="G52" s="18">
        <f aca="true" t="shared" si="5" ref="G52:M53">G53</f>
        <v>0</v>
      </c>
      <c r="H52" s="18">
        <f t="shared" si="5"/>
        <v>0</v>
      </c>
      <c r="I52" s="18">
        <f t="shared" si="5"/>
        <v>0</v>
      </c>
      <c r="J52" s="35"/>
      <c r="K52" s="18">
        <f t="shared" si="5"/>
        <v>0</v>
      </c>
      <c r="L52" s="75">
        <f t="shared" si="4"/>
        <v>0</v>
      </c>
      <c r="M52" s="18">
        <f t="shared" si="5"/>
        <v>0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41" customFormat="1" ht="39" hidden="1">
      <c r="A53" s="35"/>
      <c r="B53" s="39" t="s">
        <v>145</v>
      </c>
      <c r="C53" s="16" t="s">
        <v>4</v>
      </c>
      <c r="D53" s="16" t="s">
        <v>73</v>
      </c>
      <c r="E53" s="16" t="s">
        <v>155</v>
      </c>
      <c r="F53" s="21">
        <v>200</v>
      </c>
      <c r="G53" s="18">
        <f t="shared" si="5"/>
        <v>0</v>
      </c>
      <c r="H53" s="18">
        <f t="shared" si="5"/>
        <v>0</v>
      </c>
      <c r="I53" s="18">
        <f t="shared" si="5"/>
        <v>0</v>
      </c>
      <c r="J53" s="35"/>
      <c r="K53" s="18">
        <f t="shared" si="5"/>
        <v>0</v>
      </c>
      <c r="L53" s="75">
        <f t="shared" si="4"/>
        <v>0</v>
      </c>
      <c r="M53" s="18">
        <f t="shared" si="5"/>
        <v>0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41" customFormat="1" ht="39" hidden="1">
      <c r="A54" s="35"/>
      <c r="B54" s="32" t="s">
        <v>51</v>
      </c>
      <c r="C54" s="16" t="s">
        <v>4</v>
      </c>
      <c r="D54" s="16" t="s">
        <v>73</v>
      </c>
      <c r="E54" s="16" t="s">
        <v>155</v>
      </c>
      <c r="F54" s="21" t="s">
        <v>45</v>
      </c>
      <c r="G54" s="18"/>
      <c r="H54" s="18"/>
      <c r="I54" s="26">
        <f>SUM(G54:H54)</f>
        <v>0</v>
      </c>
      <c r="J54" s="47"/>
      <c r="K54" s="18"/>
      <c r="L54" s="75">
        <f t="shared" si="4"/>
        <v>0</v>
      </c>
      <c r="M54" s="18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12" customFormat="1" ht="57.75" customHeight="1">
      <c r="A55" s="35"/>
      <c r="B55" s="64" t="s">
        <v>72</v>
      </c>
      <c r="C55" s="65" t="s">
        <v>4</v>
      </c>
      <c r="D55" s="65" t="s">
        <v>160</v>
      </c>
      <c r="E55" s="65"/>
      <c r="F55" s="65"/>
      <c r="G55" s="22">
        <f>G57</f>
        <v>754021</v>
      </c>
      <c r="H55" s="18">
        <f>H57</f>
        <v>0</v>
      </c>
      <c r="I55" s="11">
        <f>I57</f>
        <v>754021</v>
      </c>
      <c r="K55" s="22">
        <f>K57</f>
        <v>814629</v>
      </c>
      <c r="L55" s="75">
        <v>0</v>
      </c>
      <c r="M55" s="22">
        <f>M57</f>
        <v>814629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41" customFormat="1" ht="36.75" customHeight="1">
      <c r="A56" s="35"/>
      <c r="B56" s="32" t="s">
        <v>181</v>
      </c>
      <c r="C56" s="16" t="s">
        <v>4</v>
      </c>
      <c r="D56" s="16" t="s">
        <v>160</v>
      </c>
      <c r="E56" s="16" t="s">
        <v>90</v>
      </c>
      <c r="F56" s="16"/>
      <c r="G56" s="18">
        <f>G57</f>
        <v>754021</v>
      </c>
      <c r="H56" s="18">
        <f>H57+H61</f>
        <v>0</v>
      </c>
      <c r="I56" s="18">
        <f>G56+H56</f>
        <v>754021</v>
      </c>
      <c r="J56" s="35"/>
      <c r="K56" s="18">
        <f>K57</f>
        <v>814629</v>
      </c>
      <c r="L56" s="75">
        <v>0</v>
      </c>
      <c r="M56" s="18">
        <f>M57</f>
        <v>814629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41" customFormat="1" ht="40.5" customHeight="1">
      <c r="A57" s="35"/>
      <c r="B57" s="32" t="s">
        <v>182</v>
      </c>
      <c r="C57" s="16" t="s">
        <v>4</v>
      </c>
      <c r="D57" s="16" t="s">
        <v>160</v>
      </c>
      <c r="E57" s="16" t="s">
        <v>107</v>
      </c>
      <c r="F57" s="16"/>
      <c r="G57" s="18">
        <f>G58</f>
        <v>754021</v>
      </c>
      <c r="H57" s="18">
        <f>H58+H62</f>
        <v>0</v>
      </c>
      <c r="I57" s="18">
        <f>G57+H57</f>
        <v>754021</v>
      </c>
      <c r="J57" s="35"/>
      <c r="K57" s="18">
        <f>K58</f>
        <v>814629</v>
      </c>
      <c r="L57" s="75">
        <v>0</v>
      </c>
      <c r="M57" s="18">
        <f>M58</f>
        <v>814629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s="41" customFormat="1" ht="38.25" customHeight="1">
      <c r="A58" s="35"/>
      <c r="B58" s="32" t="s">
        <v>183</v>
      </c>
      <c r="C58" s="16" t="s">
        <v>4</v>
      </c>
      <c r="D58" s="16" t="s">
        <v>160</v>
      </c>
      <c r="E58" s="16" t="s">
        <v>161</v>
      </c>
      <c r="F58" s="16"/>
      <c r="G58" s="18">
        <f>G59+G61</f>
        <v>754021</v>
      </c>
      <c r="H58" s="18">
        <f>H61</f>
        <v>0</v>
      </c>
      <c r="I58" s="18">
        <f>I61</f>
        <v>40000</v>
      </c>
      <c r="J58" s="35"/>
      <c r="K58" s="18">
        <f>K59+K61</f>
        <v>814629</v>
      </c>
      <c r="L58" s="75">
        <v>0</v>
      </c>
      <c r="M58" s="18">
        <f>M59+M61</f>
        <v>814629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s="41" customFormat="1" ht="52.5" customHeight="1">
      <c r="A59" s="35"/>
      <c r="B59" s="33" t="s">
        <v>185</v>
      </c>
      <c r="C59" s="16" t="s">
        <v>4</v>
      </c>
      <c r="D59" s="16" t="s">
        <v>160</v>
      </c>
      <c r="E59" s="16" t="s">
        <v>161</v>
      </c>
      <c r="F59" s="21">
        <v>100</v>
      </c>
      <c r="G59" s="18">
        <f aca="true" t="shared" si="6" ref="G59:M61">G60</f>
        <v>714021</v>
      </c>
      <c r="H59" s="18">
        <f t="shared" si="6"/>
        <v>0</v>
      </c>
      <c r="I59" s="18">
        <f t="shared" si="6"/>
        <v>714021</v>
      </c>
      <c r="J59" s="35"/>
      <c r="K59" s="18">
        <f t="shared" si="6"/>
        <v>774629</v>
      </c>
      <c r="L59" s="75">
        <v>0</v>
      </c>
      <c r="M59" s="18">
        <f t="shared" si="6"/>
        <v>774629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41" customFormat="1" ht="25.5">
      <c r="A60" s="35"/>
      <c r="B60" s="33" t="s">
        <v>162</v>
      </c>
      <c r="C60" s="16" t="s">
        <v>4</v>
      </c>
      <c r="D60" s="16" t="s">
        <v>160</v>
      </c>
      <c r="E60" s="16" t="s">
        <v>161</v>
      </c>
      <c r="F60" s="21">
        <v>110</v>
      </c>
      <c r="G60" s="18">
        <f>548403+165618</f>
        <v>714021</v>
      </c>
      <c r="H60" s="18"/>
      <c r="I60" s="26">
        <f>SUM(G60:H60)</f>
        <v>714021</v>
      </c>
      <c r="K60" s="18">
        <v>774629</v>
      </c>
      <c r="L60" s="75">
        <v>0</v>
      </c>
      <c r="M60" s="18">
        <v>774629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s="41" customFormat="1" ht="38.25" customHeight="1">
      <c r="A61" s="35"/>
      <c r="B61" s="39" t="s">
        <v>163</v>
      </c>
      <c r="C61" s="16" t="s">
        <v>4</v>
      </c>
      <c r="D61" s="16" t="s">
        <v>160</v>
      </c>
      <c r="E61" s="16" t="s">
        <v>161</v>
      </c>
      <c r="F61" s="21">
        <v>200</v>
      </c>
      <c r="G61" s="18">
        <f t="shared" si="6"/>
        <v>40000</v>
      </c>
      <c r="H61" s="18">
        <f t="shared" si="6"/>
        <v>0</v>
      </c>
      <c r="I61" s="18">
        <f t="shared" si="6"/>
        <v>40000</v>
      </c>
      <c r="J61" s="35"/>
      <c r="K61" s="18">
        <f t="shared" si="6"/>
        <v>40000</v>
      </c>
      <c r="L61" s="75">
        <v>0</v>
      </c>
      <c r="M61" s="18">
        <f t="shared" si="6"/>
        <v>40000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s="41" customFormat="1" ht="39.75" customHeight="1">
      <c r="A62" s="35"/>
      <c r="B62" s="32" t="s">
        <v>164</v>
      </c>
      <c r="C62" s="16" t="s">
        <v>4</v>
      </c>
      <c r="D62" s="16" t="s">
        <v>160</v>
      </c>
      <c r="E62" s="16" t="s">
        <v>161</v>
      </c>
      <c r="F62" s="21" t="s">
        <v>45</v>
      </c>
      <c r="G62" s="18">
        <v>40000</v>
      </c>
      <c r="H62" s="18"/>
      <c r="I62" s="26">
        <f>SUM(G62:H62)</f>
        <v>40000</v>
      </c>
      <c r="K62" s="18">
        <v>40000</v>
      </c>
      <c r="L62" s="75">
        <v>0</v>
      </c>
      <c r="M62" s="18">
        <v>40000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s="12" customFormat="1" ht="52.5" customHeight="1">
      <c r="A63" s="35"/>
      <c r="B63" s="64" t="s">
        <v>184</v>
      </c>
      <c r="C63" s="65" t="s">
        <v>4</v>
      </c>
      <c r="D63" s="65" t="s">
        <v>75</v>
      </c>
      <c r="E63" s="65"/>
      <c r="F63" s="65"/>
      <c r="G63" s="22">
        <f>G64</f>
        <v>56000</v>
      </c>
      <c r="H63" s="18">
        <f>H64</f>
        <v>0</v>
      </c>
      <c r="I63" s="14">
        <f aca="true" t="shared" si="7" ref="I63:I83">SUM(G63:H63)</f>
        <v>56000</v>
      </c>
      <c r="K63" s="22">
        <f>K64</f>
        <v>4000</v>
      </c>
      <c r="L63" s="75">
        <v>0</v>
      </c>
      <c r="M63" s="22">
        <f>M64</f>
        <v>4000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s="12" customFormat="1" ht="38.25" customHeight="1">
      <c r="A64" s="35"/>
      <c r="B64" s="32" t="s">
        <v>186</v>
      </c>
      <c r="C64" s="16" t="s">
        <v>4</v>
      </c>
      <c r="D64" s="16" t="s">
        <v>75</v>
      </c>
      <c r="E64" s="16" t="s">
        <v>90</v>
      </c>
      <c r="F64" s="16"/>
      <c r="G64" s="18">
        <f>G66+G69+G72+G75+G78+G81</f>
        <v>56000</v>
      </c>
      <c r="H64" s="18">
        <f>H66+H69+H72+H75+H78+H81</f>
        <v>0</v>
      </c>
      <c r="I64" s="14">
        <f t="shared" si="7"/>
        <v>56000</v>
      </c>
      <c r="K64" s="18">
        <f>K66+K69+K72+K75+K78+K81</f>
        <v>4000</v>
      </c>
      <c r="L64" s="75">
        <v>0</v>
      </c>
      <c r="M64" s="18">
        <f>M66+M69+M72+M75+M78+M81</f>
        <v>4000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2:36" s="12" customFormat="1" ht="36.75" customHeight="1">
      <c r="B65" s="32" t="s">
        <v>187</v>
      </c>
      <c r="C65" s="16" t="s">
        <v>4</v>
      </c>
      <c r="D65" s="16" t="s">
        <v>75</v>
      </c>
      <c r="E65" s="16" t="s">
        <v>107</v>
      </c>
      <c r="F65" s="16"/>
      <c r="G65" s="18">
        <f>G68+G71+G74+G77+G80+G83</f>
        <v>56000</v>
      </c>
      <c r="H65" s="18">
        <f>H68+H71+H74+H77+H80+H83</f>
        <v>0</v>
      </c>
      <c r="I65" s="14">
        <f>SUM(G65:H65)</f>
        <v>56000</v>
      </c>
      <c r="K65" s="18">
        <f>K68+K71+K74+K77+K80+K83</f>
        <v>4000</v>
      </c>
      <c r="L65" s="75">
        <v>0</v>
      </c>
      <c r="M65" s="18">
        <f>M68+M71+M74+M77+M80+M83</f>
        <v>4000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2:36" s="12" customFormat="1" ht="39" hidden="1">
      <c r="B66" s="32" t="s">
        <v>80</v>
      </c>
      <c r="C66" s="16" t="s">
        <v>4</v>
      </c>
      <c r="D66" s="16" t="s">
        <v>75</v>
      </c>
      <c r="E66" s="16" t="s">
        <v>108</v>
      </c>
      <c r="F66" s="16"/>
      <c r="G66" s="18">
        <f>G68</f>
        <v>0</v>
      </c>
      <c r="H66" s="18">
        <f>H68</f>
        <v>0</v>
      </c>
      <c r="I66" s="14">
        <f t="shared" si="7"/>
        <v>0</v>
      </c>
      <c r="K66" s="18">
        <f>K68</f>
        <v>0</v>
      </c>
      <c r="L66" s="75">
        <f>M66-K66</f>
        <v>0</v>
      </c>
      <c r="M66" s="18">
        <f>M68</f>
        <v>0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2:36" s="12" customFormat="1" ht="26.25" hidden="1">
      <c r="B67" s="39" t="s">
        <v>74</v>
      </c>
      <c r="C67" s="16" t="s">
        <v>4</v>
      </c>
      <c r="D67" s="16" t="s">
        <v>75</v>
      </c>
      <c r="E67" s="16" t="s">
        <v>108</v>
      </c>
      <c r="F67" s="21">
        <v>200</v>
      </c>
      <c r="G67" s="18">
        <f>G68</f>
        <v>0</v>
      </c>
      <c r="H67" s="18">
        <v>0</v>
      </c>
      <c r="I67" s="14">
        <f>SUM(G67:H67)</f>
        <v>0</v>
      </c>
      <c r="J67" s="35"/>
      <c r="K67" s="18">
        <f>K68</f>
        <v>0</v>
      </c>
      <c r="L67" s="75">
        <f>M67-K67</f>
        <v>0</v>
      </c>
      <c r="M67" s="18">
        <f>M68</f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2:36" s="12" customFormat="1" ht="39" hidden="1">
      <c r="B68" s="32" t="s">
        <v>51</v>
      </c>
      <c r="C68" s="16" t="s">
        <v>4</v>
      </c>
      <c r="D68" s="16" t="s">
        <v>75</v>
      </c>
      <c r="E68" s="16" t="s">
        <v>108</v>
      </c>
      <c r="F68" s="21">
        <v>240</v>
      </c>
      <c r="G68" s="18"/>
      <c r="H68" s="18">
        <v>0</v>
      </c>
      <c r="I68" s="14">
        <f t="shared" si="7"/>
        <v>0</v>
      </c>
      <c r="J68" s="30"/>
      <c r="K68" s="18"/>
      <c r="L68" s="75">
        <f>M68-K68</f>
        <v>0</v>
      </c>
      <c r="M68" s="18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2:36" s="12" customFormat="1" ht="25.5">
      <c r="B69" s="32" t="s">
        <v>114</v>
      </c>
      <c r="C69" s="16" t="s">
        <v>4</v>
      </c>
      <c r="D69" s="16" t="s">
        <v>75</v>
      </c>
      <c r="E69" s="15" t="s">
        <v>109</v>
      </c>
      <c r="F69" s="16"/>
      <c r="G69" s="18">
        <f>G71</f>
        <v>10000</v>
      </c>
      <c r="H69" s="18">
        <f>H71</f>
        <v>0</v>
      </c>
      <c r="I69" s="14">
        <f t="shared" si="7"/>
        <v>10000</v>
      </c>
      <c r="K69" s="18">
        <f>K71</f>
        <v>1000</v>
      </c>
      <c r="L69" s="75">
        <v>0</v>
      </c>
      <c r="M69" s="18">
        <f>M71</f>
        <v>1000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2:36" s="12" customFormat="1" ht="108" customHeight="1">
      <c r="B70" s="39" t="s">
        <v>139</v>
      </c>
      <c r="C70" s="16" t="s">
        <v>4</v>
      </c>
      <c r="D70" s="16" t="s">
        <v>75</v>
      </c>
      <c r="E70" s="15" t="s">
        <v>109</v>
      </c>
      <c r="F70" s="21">
        <v>200</v>
      </c>
      <c r="G70" s="18">
        <f>G71</f>
        <v>10000</v>
      </c>
      <c r="H70" s="18">
        <v>0</v>
      </c>
      <c r="I70" s="14">
        <f>SUM(G70:H70)</f>
        <v>10000</v>
      </c>
      <c r="J70" s="35"/>
      <c r="K70" s="18">
        <f>K71</f>
        <v>1000</v>
      </c>
      <c r="L70" s="75">
        <v>0</v>
      </c>
      <c r="M70" s="18">
        <f>M71</f>
        <v>1000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2:36" s="12" customFormat="1" ht="39.75" customHeight="1">
      <c r="B71" s="32" t="s">
        <v>51</v>
      </c>
      <c r="C71" s="16" t="s">
        <v>4</v>
      </c>
      <c r="D71" s="16" t="s">
        <v>75</v>
      </c>
      <c r="E71" s="15" t="s">
        <v>109</v>
      </c>
      <c r="F71" s="21">
        <v>240</v>
      </c>
      <c r="G71" s="18">
        <v>10000</v>
      </c>
      <c r="H71" s="18">
        <v>0</v>
      </c>
      <c r="I71" s="14">
        <f t="shared" si="7"/>
        <v>10000</v>
      </c>
      <c r="J71" s="30"/>
      <c r="K71" s="18">
        <v>1000</v>
      </c>
      <c r="L71" s="75">
        <v>0</v>
      </c>
      <c r="M71" s="18">
        <v>1000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2:36" s="12" customFormat="1" ht="26.25" hidden="1">
      <c r="B72" s="32" t="s">
        <v>115</v>
      </c>
      <c r="C72" s="16" t="s">
        <v>4</v>
      </c>
      <c r="D72" s="16" t="s">
        <v>75</v>
      </c>
      <c r="E72" s="15" t="s">
        <v>110</v>
      </c>
      <c r="F72" s="16"/>
      <c r="G72" s="18">
        <f>G74</f>
        <v>0</v>
      </c>
      <c r="H72" s="18">
        <f>H74</f>
        <v>0</v>
      </c>
      <c r="I72" s="14">
        <f t="shared" si="7"/>
        <v>0</v>
      </c>
      <c r="K72" s="18">
        <f>K74</f>
        <v>0</v>
      </c>
      <c r="L72" s="75">
        <f>M72-K72</f>
        <v>0</v>
      </c>
      <c r="M72" s="18">
        <f>M74</f>
        <v>0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</row>
    <row r="73" spans="2:36" s="12" customFormat="1" ht="66" hidden="1">
      <c r="B73" s="39" t="s">
        <v>140</v>
      </c>
      <c r="C73" s="16" t="s">
        <v>4</v>
      </c>
      <c r="D73" s="16" t="s">
        <v>75</v>
      </c>
      <c r="E73" s="15" t="s">
        <v>110</v>
      </c>
      <c r="F73" s="21">
        <v>200</v>
      </c>
      <c r="G73" s="18">
        <f>G74</f>
        <v>0</v>
      </c>
      <c r="H73" s="18">
        <v>0</v>
      </c>
      <c r="I73" s="14">
        <f>SUM(G73:H73)</f>
        <v>0</v>
      </c>
      <c r="J73" s="35"/>
      <c r="K73" s="18">
        <f>K74</f>
        <v>0</v>
      </c>
      <c r="L73" s="75">
        <f>M73-K73</f>
        <v>0</v>
      </c>
      <c r="M73" s="18">
        <f>M74</f>
        <v>0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2:36" s="12" customFormat="1" ht="39" hidden="1">
      <c r="B74" s="32" t="s">
        <v>51</v>
      </c>
      <c r="C74" s="16" t="s">
        <v>4</v>
      </c>
      <c r="D74" s="16" t="s">
        <v>75</v>
      </c>
      <c r="E74" s="15" t="s">
        <v>110</v>
      </c>
      <c r="F74" s="21">
        <v>240</v>
      </c>
      <c r="G74" s="18"/>
      <c r="H74" s="18">
        <v>0</v>
      </c>
      <c r="I74" s="14">
        <f t="shared" si="7"/>
        <v>0</v>
      </c>
      <c r="J74" s="30"/>
      <c r="K74" s="18"/>
      <c r="L74" s="75">
        <f>M74-K74</f>
        <v>0</v>
      </c>
      <c r="M74" s="18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2:36" s="12" customFormat="1" ht="38.25">
      <c r="B75" s="32" t="s">
        <v>116</v>
      </c>
      <c r="C75" s="16" t="s">
        <v>4</v>
      </c>
      <c r="D75" s="16" t="s">
        <v>75</v>
      </c>
      <c r="E75" s="15" t="s">
        <v>111</v>
      </c>
      <c r="F75" s="16"/>
      <c r="G75" s="18">
        <f>G77</f>
        <v>15000</v>
      </c>
      <c r="H75" s="18">
        <f>H77</f>
        <v>0</v>
      </c>
      <c r="I75" s="14">
        <f t="shared" si="7"/>
        <v>15000</v>
      </c>
      <c r="K75" s="18">
        <f>K77</f>
        <v>1000</v>
      </c>
      <c r="L75" s="75">
        <v>0</v>
      </c>
      <c r="M75" s="18">
        <f>M77</f>
        <v>1000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2:36" s="12" customFormat="1" ht="49.5" customHeight="1">
      <c r="B76" s="39" t="s">
        <v>141</v>
      </c>
      <c r="C76" s="16" t="s">
        <v>4</v>
      </c>
      <c r="D76" s="16" t="s">
        <v>75</v>
      </c>
      <c r="E76" s="15" t="s">
        <v>111</v>
      </c>
      <c r="F76" s="21">
        <v>200</v>
      </c>
      <c r="G76" s="18">
        <f>G77</f>
        <v>15000</v>
      </c>
      <c r="H76" s="18">
        <v>0</v>
      </c>
      <c r="I76" s="14">
        <f>SUM(G76:H76)</f>
        <v>15000</v>
      </c>
      <c r="J76" s="35"/>
      <c r="K76" s="18">
        <f>K77</f>
        <v>1000</v>
      </c>
      <c r="L76" s="75">
        <v>0</v>
      </c>
      <c r="M76" s="18">
        <f>M77</f>
        <v>1000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2:36" s="12" customFormat="1" ht="38.25">
      <c r="B77" s="32" t="s">
        <v>51</v>
      </c>
      <c r="C77" s="16" t="s">
        <v>4</v>
      </c>
      <c r="D77" s="16" t="s">
        <v>75</v>
      </c>
      <c r="E77" s="15" t="s">
        <v>111</v>
      </c>
      <c r="F77" s="21">
        <v>240</v>
      </c>
      <c r="G77" s="18">
        <v>15000</v>
      </c>
      <c r="H77" s="18">
        <v>0</v>
      </c>
      <c r="I77" s="14">
        <f t="shared" si="7"/>
        <v>15000</v>
      </c>
      <c r="J77" s="30"/>
      <c r="K77" s="18">
        <v>1000</v>
      </c>
      <c r="L77" s="75">
        <v>0</v>
      </c>
      <c r="M77" s="18">
        <v>1000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</row>
    <row r="78" spans="2:36" s="12" customFormat="1" ht="37.5" customHeight="1">
      <c r="B78" s="32" t="s">
        <v>118</v>
      </c>
      <c r="C78" s="16" t="s">
        <v>4</v>
      </c>
      <c r="D78" s="16" t="s">
        <v>75</v>
      </c>
      <c r="E78" s="15" t="s">
        <v>112</v>
      </c>
      <c r="F78" s="16"/>
      <c r="G78" s="18">
        <f>G80</f>
        <v>1000</v>
      </c>
      <c r="H78" s="18">
        <f>H80</f>
        <v>0</v>
      </c>
      <c r="I78" s="14">
        <f t="shared" si="7"/>
        <v>1000</v>
      </c>
      <c r="K78" s="18">
        <f>K80</f>
        <v>1000</v>
      </c>
      <c r="L78" s="75">
        <v>0</v>
      </c>
      <c r="M78" s="18">
        <f>M80</f>
        <v>1000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</row>
    <row r="79" spans="2:36" s="12" customFormat="1" ht="94.5" customHeight="1">
      <c r="B79" s="39" t="s">
        <v>144</v>
      </c>
      <c r="C79" s="16" t="s">
        <v>4</v>
      </c>
      <c r="D79" s="16" t="s">
        <v>75</v>
      </c>
      <c r="E79" s="15" t="s">
        <v>112</v>
      </c>
      <c r="F79" s="21">
        <v>200</v>
      </c>
      <c r="G79" s="18">
        <f>G80</f>
        <v>1000</v>
      </c>
      <c r="H79" s="18">
        <v>0</v>
      </c>
      <c r="I79" s="14">
        <f>SUM(G79:H79)</f>
        <v>1000</v>
      </c>
      <c r="J79" s="35"/>
      <c r="K79" s="18">
        <f>K80</f>
        <v>1000</v>
      </c>
      <c r="L79" s="75">
        <v>0</v>
      </c>
      <c r="M79" s="18">
        <f>M80</f>
        <v>1000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</row>
    <row r="80" spans="2:36" s="12" customFormat="1" ht="38.25" customHeight="1">
      <c r="B80" s="32" t="s">
        <v>51</v>
      </c>
      <c r="C80" s="16" t="s">
        <v>4</v>
      </c>
      <c r="D80" s="16" t="s">
        <v>75</v>
      </c>
      <c r="E80" s="15" t="s">
        <v>112</v>
      </c>
      <c r="F80" s="21">
        <v>240</v>
      </c>
      <c r="G80" s="18">
        <v>1000</v>
      </c>
      <c r="H80" s="18">
        <v>0</v>
      </c>
      <c r="I80" s="14">
        <f t="shared" si="7"/>
        <v>1000</v>
      </c>
      <c r="J80" s="30"/>
      <c r="K80" s="18">
        <v>1000</v>
      </c>
      <c r="L80" s="75">
        <v>0</v>
      </c>
      <c r="M80" s="18">
        <v>1000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2:36" s="12" customFormat="1" ht="38.25">
      <c r="B81" s="32" t="s">
        <v>117</v>
      </c>
      <c r="C81" s="16" t="s">
        <v>4</v>
      </c>
      <c r="D81" s="16" t="s">
        <v>75</v>
      </c>
      <c r="E81" s="15" t="s">
        <v>113</v>
      </c>
      <c r="F81" s="16"/>
      <c r="G81" s="18">
        <f>G83</f>
        <v>30000</v>
      </c>
      <c r="H81" s="18">
        <f>H83</f>
        <v>0</v>
      </c>
      <c r="I81" s="14">
        <f t="shared" si="7"/>
        <v>30000</v>
      </c>
      <c r="K81" s="18">
        <f>K83</f>
        <v>1000</v>
      </c>
      <c r="L81" s="75">
        <v>0</v>
      </c>
      <c r="M81" s="18">
        <f>M83</f>
        <v>1000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2:36" s="12" customFormat="1" ht="63" customHeight="1">
      <c r="B82" s="39" t="s">
        <v>142</v>
      </c>
      <c r="C82" s="16" t="s">
        <v>4</v>
      </c>
      <c r="D82" s="16" t="s">
        <v>75</v>
      </c>
      <c r="E82" s="15" t="s">
        <v>113</v>
      </c>
      <c r="F82" s="21">
        <v>200</v>
      </c>
      <c r="G82" s="18">
        <f>G83</f>
        <v>30000</v>
      </c>
      <c r="H82" s="18">
        <v>0</v>
      </c>
      <c r="I82" s="14">
        <f>SUM(G82:H82)</f>
        <v>30000</v>
      </c>
      <c r="J82" s="35"/>
      <c r="K82" s="18">
        <f>K83</f>
        <v>1000</v>
      </c>
      <c r="L82" s="75">
        <v>0</v>
      </c>
      <c r="M82" s="18">
        <f>M83</f>
        <v>1000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2:36" s="12" customFormat="1" ht="38.25">
      <c r="B83" s="32" t="s">
        <v>51</v>
      </c>
      <c r="C83" s="16" t="s">
        <v>4</v>
      </c>
      <c r="D83" s="16" t="s">
        <v>75</v>
      </c>
      <c r="E83" s="15" t="s">
        <v>113</v>
      </c>
      <c r="F83" s="21">
        <v>240</v>
      </c>
      <c r="G83" s="18">
        <v>30000</v>
      </c>
      <c r="H83" s="18">
        <v>0</v>
      </c>
      <c r="I83" s="14">
        <f t="shared" si="7"/>
        <v>30000</v>
      </c>
      <c r="J83" s="30"/>
      <c r="K83" s="18">
        <v>1000</v>
      </c>
      <c r="L83" s="75">
        <v>0</v>
      </c>
      <c r="M83" s="18">
        <v>1000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</row>
    <row r="84" spans="2:36" s="5" customFormat="1" ht="12.75">
      <c r="B84" s="64" t="s">
        <v>20</v>
      </c>
      <c r="C84" s="65" t="s">
        <v>4</v>
      </c>
      <c r="D84" s="65" t="s">
        <v>21</v>
      </c>
      <c r="E84" s="65"/>
      <c r="F84" s="65"/>
      <c r="G84" s="22">
        <f>G92+G85</f>
        <v>979814.46</v>
      </c>
      <c r="H84" s="18" t="e">
        <f>H92+H85</f>
        <v>#REF!</v>
      </c>
      <c r="I84" s="6" t="e">
        <f>G84+H84</f>
        <v>#REF!</v>
      </c>
      <c r="K84" s="22">
        <f>K92+K85+K93</f>
        <v>841600.52</v>
      </c>
      <c r="L84" s="75">
        <v>0</v>
      </c>
      <c r="M84" s="22">
        <f>M92+M85+M93</f>
        <v>841600.52</v>
      </c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2:36" s="5" customFormat="1" ht="25.5">
      <c r="B85" s="33" t="s">
        <v>68</v>
      </c>
      <c r="C85" s="16" t="s">
        <v>4</v>
      </c>
      <c r="D85" s="16" t="s">
        <v>69</v>
      </c>
      <c r="E85" s="16"/>
      <c r="F85" s="16"/>
      <c r="G85" s="18">
        <f aca="true" t="shared" si="8" ref="G85:M86">G86</f>
        <v>529814.46</v>
      </c>
      <c r="H85" s="18" t="e">
        <f t="shared" si="8"/>
        <v>#REF!</v>
      </c>
      <c r="I85" s="6" t="e">
        <f t="shared" si="8"/>
        <v>#REF!</v>
      </c>
      <c r="K85" s="18">
        <f t="shared" si="8"/>
        <v>638225.52</v>
      </c>
      <c r="L85" s="75">
        <v>0</v>
      </c>
      <c r="M85" s="18">
        <f t="shared" si="8"/>
        <v>638225.52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2:36" s="5" customFormat="1" ht="39" customHeight="1">
      <c r="B86" s="33" t="s">
        <v>188</v>
      </c>
      <c r="C86" s="16" t="s">
        <v>4</v>
      </c>
      <c r="D86" s="16" t="s">
        <v>69</v>
      </c>
      <c r="E86" s="16" t="s">
        <v>91</v>
      </c>
      <c r="F86" s="16"/>
      <c r="G86" s="18">
        <f t="shared" si="8"/>
        <v>529814.46</v>
      </c>
      <c r="H86" s="18" t="e">
        <f t="shared" si="8"/>
        <v>#REF!</v>
      </c>
      <c r="I86" s="6" t="e">
        <f t="shared" si="8"/>
        <v>#REF!</v>
      </c>
      <c r="K86" s="18">
        <f t="shared" si="8"/>
        <v>638225.52</v>
      </c>
      <c r="L86" s="75">
        <v>0</v>
      </c>
      <c r="M86" s="18">
        <f t="shared" si="8"/>
        <v>638225.52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  <row r="87" spans="2:36" s="5" customFormat="1" ht="36.75" customHeight="1">
      <c r="B87" s="33" t="s">
        <v>258</v>
      </c>
      <c r="C87" s="16" t="s">
        <v>4</v>
      </c>
      <c r="D87" s="16" t="s">
        <v>69</v>
      </c>
      <c r="E87" s="16" t="s">
        <v>92</v>
      </c>
      <c r="F87" s="16"/>
      <c r="G87" s="18">
        <f>G88</f>
        <v>529814.46</v>
      </c>
      <c r="H87" s="18" t="e">
        <f>H89</f>
        <v>#REF!</v>
      </c>
      <c r="I87" s="6" t="e">
        <f>I89+I92</f>
        <v>#REF!</v>
      </c>
      <c r="K87" s="18">
        <f>K88</f>
        <v>638225.52</v>
      </c>
      <c r="L87" s="75">
        <v>0</v>
      </c>
      <c r="M87" s="18">
        <f>M88</f>
        <v>638225.52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</row>
    <row r="88" spans="2:36" s="5" customFormat="1" ht="37.5" customHeight="1">
      <c r="B88" s="39" t="s">
        <v>259</v>
      </c>
      <c r="C88" s="16" t="s">
        <v>4</v>
      </c>
      <c r="D88" s="16" t="s">
        <v>69</v>
      </c>
      <c r="E88" s="16" t="s">
        <v>119</v>
      </c>
      <c r="F88" s="16"/>
      <c r="G88" s="18">
        <f>G89</f>
        <v>529814.46</v>
      </c>
      <c r="H88" s="18" t="e">
        <f>H90</f>
        <v>#REF!</v>
      </c>
      <c r="I88" s="6" t="e">
        <f>I90+I96</f>
        <v>#REF!</v>
      </c>
      <c r="K88" s="18">
        <f>K89</f>
        <v>638225.52</v>
      </c>
      <c r="L88" s="75">
        <v>0</v>
      </c>
      <c r="M88" s="18">
        <f>M89</f>
        <v>638225.52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</row>
    <row r="89" spans="2:36" s="5" customFormat="1" ht="81" customHeight="1">
      <c r="B89" s="33" t="s">
        <v>189</v>
      </c>
      <c r="C89" s="16" t="s">
        <v>4</v>
      </c>
      <c r="D89" s="16" t="s">
        <v>69</v>
      </c>
      <c r="E89" s="16" t="s">
        <v>93</v>
      </c>
      <c r="F89" s="16"/>
      <c r="G89" s="18">
        <f>G90</f>
        <v>529814.46</v>
      </c>
      <c r="H89" s="18" t="e">
        <f>H90</f>
        <v>#REF!</v>
      </c>
      <c r="I89" s="6" t="e">
        <f>I90</f>
        <v>#REF!</v>
      </c>
      <c r="K89" s="18">
        <f>K90</f>
        <v>638225.52</v>
      </c>
      <c r="L89" s="75">
        <v>0</v>
      </c>
      <c r="M89" s="18">
        <f>M90</f>
        <v>638225.52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2:36" s="5" customFormat="1" ht="38.25">
      <c r="B90" s="32" t="s">
        <v>143</v>
      </c>
      <c r="C90" s="16" t="s">
        <v>4</v>
      </c>
      <c r="D90" s="16" t="s">
        <v>69</v>
      </c>
      <c r="E90" s="16" t="s">
        <v>93</v>
      </c>
      <c r="F90" s="16" t="s">
        <v>44</v>
      </c>
      <c r="G90" s="18">
        <f>G91</f>
        <v>529814.46</v>
      </c>
      <c r="H90" s="18" t="e">
        <f>#REF!</f>
        <v>#REF!</v>
      </c>
      <c r="I90" s="6" t="e">
        <f>#REF!</f>
        <v>#REF!</v>
      </c>
      <c r="K90" s="18">
        <f>K91</f>
        <v>638225.52</v>
      </c>
      <c r="L90" s="75">
        <v>0</v>
      </c>
      <c r="M90" s="18">
        <f>M91</f>
        <v>638225.52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2:36" s="5" customFormat="1" ht="38.25">
      <c r="B91" s="32" t="s">
        <v>51</v>
      </c>
      <c r="C91" s="16" t="s">
        <v>4</v>
      </c>
      <c r="D91" s="16" t="s">
        <v>69</v>
      </c>
      <c r="E91" s="16" t="s">
        <v>93</v>
      </c>
      <c r="F91" s="16" t="s">
        <v>45</v>
      </c>
      <c r="G91" s="18">
        <v>529814.46</v>
      </c>
      <c r="H91" s="18">
        <v>0</v>
      </c>
      <c r="I91" s="7">
        <f>SUM(G91:H91)</f>
        <v>529814.46</v>
      </c>
      <c r="J91" s="27"/>
      <c r="K91" s="18">
        <v>638225.52</v>
      </c>
      <c r="L91" s="75">
        <v>0</v>
      </c>
      <c r="M91" s="18">
        <v>638225.52</v>
      </c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2:36" s="5" customFormat="1" ht="25.5">
      <c r="B92" s="33" t="s">
        <v>22</v>
      </c>
      <c r="C92" s="16" t="s">
        <v>4</v>
      </c>
      <c r="D92" s="16" t="s">
        <v>23</v>
      </c>
      <c r="E92" s="16"/>
      <c r="F92" s="16"/>
      <c r="G92" s="18">
        <f>G96+G101</f>
        <v>450000</v>
      </c>
      <c r="H92" s="18" t="e">
        <f>H96+#REF!</f>
        <v>#REF!</v>
      </c>
      <c r="I92" s="6" t="e">
        <f aca="true" t="shared" si="9" ref="I92:I104">G92+H92</f>
        <v>#REF!</v>
      </c>
      <c r="K92" s="18">
        <f>K96+K101</f>
        <v>200000</v>
      </c>
      <c r="L92" s="75">
        <v>0</v>
      </c>
      <c r="M92" s="18">
        <f>M96+M101</f>
        <v>200000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</row>
    <row r="93" spans="2:36" s="5" customFormat="1" ht="59.25" customHeight="1">
      <c r="B93" s="33" t="s">
        <v>255</v>
      </c>
      <c r="C93" s="16" t="s">
        <v>4</v>
      </c>
      <c r="D93" s="16" t="s">
        <v>23</v>
      </c>
      <c r="E93" s="16" t="s">
        <v>256</v>
      </c>
      <c r="F93" s="16" t="s">
        <v>221</v>
      </c>
      <c r="G93" s="18"/>
      <c r="H93" s="18"/>
      <c r="I93" s="6"/>
      <c r="K93" s="18">
        <v>3375</v>
      </c>
      <c r="L93" s="75">
        <v>0</v>
      </c>
      <c r="M93" s="18">
        <v>3375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</row>
    <row r="94" spans="2:36" s="5" customFormat="1" ht="38.25">
      <c r="B94" s="33" t="s">
        <v>225</v>
      </c>
      <c r="C94" s="16" t="s">
        <v>4</v>
      </c>
      <c r="D94" s="16" t="s">
        <v>23</v>
      </c>
      <c r="E94" s="16" t="s">
        <v>256</v>
      </c>
      <c r="F94" s="16" t="s">
        <v>44</v>
      </c>
      <c r="G94" s="18"/>
      <c r="H94" s="18"/>
      <c r="I94" s="6"/>
      <c r="K94" s="18">
        <v>3375</v>
      </c>
      <c r="L94" s="75">
        <v>0</v>
      </c>
      <c r="M94" s="18">
        <v>3375</v>
      </c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</row>
    <row r="95" spans="2:36" s="5" customFormat="1" ht="49.5" customHeight="1">
      <c r="B95" s="33" t="s">
        <v>257</v>
      </c>
      <c r="C95" s="16" t="s">
        <v>4</v>
      </c>
      <c r="D95" s="16" t="s">
        <v>23</v>
      </c>
      <c r="E95" s="16" t="s">
        <v>256</v>
      </c>
      <c r="F95" s="16" t="s">
        <v>45</v>
      </c>
      <c r="G95" s="18"/>
      <c r="H95" s="18"/>
      <c r="I95" s="6"/>
      <c r="K95" s="18">
        <v>3375</v>
      </c>
      <c r="L95" s="75">
        <v>0</v>
      </c>
      <c r="M95" s="18">
        <v>3375</v>
      </c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2:36" s="5" customFormat="1" ht="43.5" customHeight="1">
      <c r="B96" s="32" t="s">
        <v>190</v>
      </c>
      <c r="C96" s="16" t="s">
        <v>4</v>
      </c>
      <c r="D96" s="16" t="s">
        <v>23</v>
      </c>
      <c r="E96" s="16" t="s">
        <v>94</v>
      </c>
      <c r="F96" s="16"/>
      <c r="G96" s="18">
        <f aca="true" t="shared" si="10" ref="G96:H98">G97</f>
        <v>100000</v>
      </c>
      <c r="H96" s="18">
        <f t="shared" si="10"/>
        <v>0</v>
      </c>
      <c r="I96" s="6">
        <f t="shared" si="9"/>
        <v>100000</v>
      </c>
      <c r="K96" s="18">
        <f>K97</f>
        <v>200000</v>
      </c>
      <c r="L96" s="75">
        <v>0</v>
      </c>
      <c r="M96" s="18">
        <f>M97</f>
        <v>200000</v>
      </c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2:36" s="5" customFormat="1" ht="288" customHeight="1">
      <c r="B97" s="33" t="s">
        <v>120</v>
      </c>
      <c r="C97" s="16" t="s">
        <v>4</v>
      </c>
      <c r="D97" s="16" t="s">
        <v>23</v>
      </c>
      <c r="E97" s="16" t="s">
        <v>102</v>
      </c>
      <c r="F97" s="16"/>
      <c r="G97" s="18">
        <f t="shared" si="10"/>
        <v>100000</v>
      </c>
      <c r="H97" s="18">
        <f t="shared" si="10"/>
        <v>0</v>
      </c>
      <c r="I97" s="6">
        <f t="shared" si="9"/>
        <v>100000</v>
      </c>
      <c r="K97" s="18">
        <f>K98</f>
        <v>200000</v>
      </c>
      <c r="L97" s="75">
        <v>0</v>
      </c>
      <c r="M97" s="18">
        <f>M98</f>
        <v>200000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2:36" s="5" customFormat="1" ht="27" customHeight="1">
      <c r="B98" s="39" t="s">
        <v>50</v>
      </c>
      <c r="C98" s="16" t="s">
        <v>4</v>
      </c>
      <c r="D98" s="16" t="s">
        <v>23</v>
      </c>
      <c r="E98" s="16" t="s">
        <v>102</v>
      </c>
      <c r="F98" s="16" t="s">
        <v>44</v>
      </c>
      <c r="G98" s="18">
        <f t="shared" si="10"/>
        <v>100000</v>
      </c>
      <c r="H98" s="18">
        <f t="shared" si="10"/>
        <v>0</v>
      </c>
      <c r="I98" s="6">
        <f t="shared" si="9"/>
        <v>100000</v>
      </c>
      <c r="K98" s="18">
        <f>K99</f>
        <v>200000</v>
      </c>
      <c r="L98" s="75">
        <v>0</v>
      </c>
      <c r="M98" s="18">
        <f>M99</f>
        <v>200000</v>
      </c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2:36" s="5" customFormat="1" ht="37.5" customHeight="1">
      <c r="B99" s="32" t="s">
        <v>51</v>
      </c>
      <c r="C99" s="16" t="s">
        <v>4</v>
      </c>
      <c r="D99" s="16" t="s">
        <v>23</v>
      </c>
      <c r="E99" s="16" t="s">
        <v>102</v>
      </c>
      <c r="F99" s="16" t="s">
        <v>45</v>
      </c>
      <c r="G99" s="18">
        <v>100000</v>
      </c>
      <c r="H99" s="18">
        <v>0</v>
      </c>
      <c r="I99" s="6">
        <f t="shared" si="9"/>
        <v>100000</v>
      </c>
      <c r="J99" s="30"/>
      <c r="K99" s="18">
        <v>200000</v>
      </c>
      <c r="L99" s="75">
        <v>0</v>
      </c>
      <c r="M99" s="18">
        <v>200000</v>
      </c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2:36" s="5" customFormat="1" ht="37.5" customHeight="1">
      <c r="B100" s="70" t="s">
        <v>234</v>
      </c>
      <c r="C100" s="16" t="s">
        <v>4</v>
      </c>
      <c r="D100" s="16" t="s">
        <v>23</v>
      </c>
      <c r="E100" s="71" t="s">
        <v>237</v>
      </c>
      <c r="F100" s="16"/>
      <c r="G100" s="18">
        <f>G101</f>
        <v>350000</v>
      </c>
      <c r="H100" s="18"/>
      <c r="I100" s="6"/>
      <c r="J100" s="30"/>
      <c r="K100" s="18">
        <f>K101</f>
        <v>0</v>
      </c>
      <c r="L100" s="75">
        <f>M100-K100</f>
        <v>0</v>
      </c>
      <c r="M100" s="18">
        <f>M101</f>
        <v>0</v>
      </c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</row>
    <row r="101" spans="2:36" s="5" customFormat="1" ht="15.75" customHeight="1" hidden="1">
      <c r="B101" s="70" t="s">
        <v>235</v>
      </c>
      <c r="C101" s="16" t="s">
        <v>4</v>
      </c>
      <c r="D101" s="16" t="s">
        <v>23</v>
      </c>
      <c r="E101" s="71" t="s">
        <v>236</v>
      </c>
      <c r="F101" s="16"/>
      <c r="G101" s="18">
        <f>G102</f>
        <v>350000</v>
      </c>
      <c r="H101" s="18"/>
      <c r="I101" s="6"/>
      <c r="J101" s="30"/>
      <c r="K101" s="18">
        <f>K102</f>
        <v>0</v>
      </c>
      <c r="L101" s="75">
        <f>M101-K101</f>
        <v>0</v>
      </c>
      <c r="M101" s="18">
        <f>M102</f>
        <v>0</v>
      </c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</row>
    <row r="102" spans="2:36" s="5" customFormat="1" ht="38.25">
      <c r="B102" s="70" t="s">
        <v>225</v>
      </c>
      <c r="C102" s="16" t="s">
        <v>4</v>
      </c>
      <c r="D102" s="16" t="s">
        <v>23</v>
      </c>
      <c r="E102" s="71" t="s">
        <v>236</v>
      </c>
      <c r="F102" s="16" t="s">
        <v>44</v>
      </c>
      <c r="G102" s="18">
        <f>G103</f>
        <v>350000</v>
      </c>
      <c r="H102" s="18"/>
      <c r="I102" s="6"/>
      <c r="J102" s="30"/>
      <c r="K102" s="18">
        <f>K103</f>
        <v>0</v>
      </c>
      <c r="L102" s="75">
        <f>M102-K102</f>
        <v>0</v>
      </c>
      <c r="M102" s="18">
        <f>M103</f>
        <v>0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</row>
    <row r="103" spans="2:36" s="5" customFormat="1" ht="38.25">
      <c r="B103" s="70" t="s">
        <v>51</v>
      </c>
      <c r="C103" s="16" t="s">
        <v>4</v>
      </c>
      <c r="D103" s="16" t="s">
        <v>23</v>
      </c>
      <c r="E103" s="71" t="s">
        <v>236</v>
      </c>
      <c r="F103" s="16" t="s">
        <v>45</v>
      </c>
      <c r="G103" s="18">
        <v>350000</v>
      </c>
      <c r="H103" s="18"/>
      <c r="I103" s="6"/>
      <c r="J103" s="30"/>
      <c r="K103" s="18">
        <v>0</v>
      </c>
      <c r="L103" s="75">
        <f>M103-K103</f>
        <v>0</v>
      </c>
      <c r="M103" s="18">
        <v>0</v>
      </c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</row>
    <row r="104" spans="2:36" s="5" customFormat="1" ht="25.5">
      <c r="B104" s="64" t="s">
        <v>24</v>
      </c>
      <c r="C104" s="65" t="s">
        <v>4</v>
      </c>
      <c r="D104" s="65" t="s">
        <v>25</v>
      </c>
      <c r="E104" s="65"/>
      <c r="F104" s="65"/>
      <c r="G104" s="22">
        <f>G105+G117+G131</f>
        <v>3047242</v>
      </c>
      <c r="H104" s="18" t="e">
        <f>H105+H117+H131</f>
        <v>#REF!</v>
      </c>
      <c r="I104" s="6" t="e">
        <f t="shared" si="9"/>
        <v>#REF!</v>
      </c>
      <c r="K104" s="22">
        <f>K105+K117+K131</f>
        <v>3789410.94</v>
      </c>
      <c r="L104" s="75">
        <v>0</v>
      </c>
      <c r="M104" s="22">
        <f>M105+M117+M131</f>
        <v>4554833.4</v>
      </c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</row>
    <row r="105" spans="2:36" s="12" customFormat="1" ht="12.75">
      <c r="B105" s="64" t="s">
        <v>76</v>
      </c>
      <c r="C105" s="65" t="s">
        <v>4</v>
      </c>
      <c r="D105" s="65" t="s">
        <v>77</v>
      </c>
      <c r="E105" s="65"/>
      <c r="F105" s="65"/>
      <c r="G105" s="22">
        <f>G112+G107</f>
        <v>16000</v>
      </c>
      <c r="H105" s="18">
        <f>H112</f>
        <v>0</v>
      </c>
      <c r="I105" s="11">
        <f>I112</f>
        <v>4000</v>
      </c>
      <c r="K105" s="22">
        <f>K112+K107</f>
        <v>18000</v>
      </c>
      <c r="L105" s="75">
        <v>0</v>
      </c>
      <c r="M105" s="22">
        <f>M112+M107</f>
        <v>18000</v>
      </c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2:36" s="12" customFormat="1" ht="63" customHeight="1">
      <c r="B106" s="33" t="s">
        <v>198</v>
      </c>
      <c r="C106" s="16" t="s">
        <v>4</v>
      </c>
      <c r="D106" s="16" t="s">
        <v>77</v>
      </c>
      <c r="E106" s="16" t="s">
        <v>95</v>
      </c>
      <c r="F106" s="16"/>
      <c r="G106" s="18">
        <f>G107</f>
        <v>12000</v>
      </c>
      <c r="H106" s="18"/>
      <c r="I106" s="11"/>
      <c r="K106" s="18">
        <f>K107</f>
        <v>14000</v>
      </c>
      <c r="L106" s="75">
        <v>0</v>
      </c>
      <c r="M106" s="18">
        <f>M107</f>
        <v>14000</v>
      </c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</row>
    <row r="107" spans="2:36" s="12" customFormat="1" ht="38.25">
      <c r="B107" s="33" t="s">
        <v>121</v>
      </c>
      <c r="C107" s="16" t="s">
        <v>4</v>
      </c>
      <c r="D107" s="16" t="s">
        <v>77</v>
      </c>
      <c r="E107" s="43" t="s">
        <v>124</v>
      </c>
      <c r="F107" s="16"/>
      <c r="G107" s="18">
        <f>G108</f>
        <v>12000</v>
      </c>
      <c r="H107" s="18">
        <f aca="true" t="shared" si="11" ref="H107:I115">H108</f>
        <v>0</v>
      </c>
      <c r="I107" s="11">
        <f t="shared" si="11"/>
        <v>4000</v>
      </c>
      <c r="K107" s="18">
        <f>K108</f>
        <v>14000</v>
      </c>
      <c r="L107" s="75">
        <v>0</v>
      </c>
      <c r="M107" s="18">
        <f>M108</f>
        <v>14000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</row>
    <row r="108" spans="2:36" s="12" customFormat="1" ht="45" customHeight="1">
      <c r="B108" s="33" t="s">
        <v>122</v>
      </c>
      <c r="C108" s="16" t="s">
        <v>4</v>
      </c>
      <c r="D108" s="16" t="s">
        <v>77</v>
      </c>
      <c r="E108" s="43" t="s">
        <v>138</v>
      </c>
      <c r="F108" s="16"/>
      <c r="G108" s="18">
        <f>G109</f>
        <v>12000</v>
      </c>
      <c r="H108" s="18">
        <f t="shared" si="11"/>
        <v>0</v>
      </c>
      <c r="I108" s="11">
        <f t="shared" si="11"/>
        <v>4000</v>
      </c>
      <c r="K108" s="18">
        <f>K109</f>
        <v>14000</v>
      </c>
      <c r="L108" s="75">
        <v>0</v>
      </c>
      <c r="M108" s="18">
        <f>M109</f>
        <v>14000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2" customFormat="1" ht="38.25">
      <c r="B109" s="33" t="s">
        <v>123</v>
      </c>
      <c r="C109" s="16" t="s">
        <v>4</v>
      </c>
      <c r="D109" s="16" t="s">
        <v>77</v>
      </c>
      <c r="E109" s="43" t="s">
        <v>125</v>
      </c>
      <c r="F109" s="16"/>
      <c r="G109" s="18">
        <f>G110</f>
        <v>12000</v>
      </c>
      <c r="H109" s="18">
        <f t="shared" si="11"/>
        <v>0</v>
      </c>
      <c r="I109" s="11">
        <f t="shared" si="11"/>
        <v>4000</v>
      </c>
      <c r="K109" s="18">
        <f>K110</f>
        <v>14000</v>
      </c>
      <c r="L109" s="75">
        <v>0</v>
      </c>
      <c r="M109" s="18">
        <f>M110</f>
        <v>14000</v>
      </c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2" customFormat="1" ht="38.25">
      <c r="B110" s="33" t="s">
        <v>50</v>
      </c>
      <c r="C110" s="16" t="s">
        <v>4</v>
      </c>
      <c r="D110" s="16" t="s">
        <v>77</v>
      </c>
      <c r="E110" s="43" t="s">
        <v>125</v>
      </c>
      <c r="F110" s="16" t="s">
        <v>44</v>
      </c>
      <c r="G110" s="18">
        <f>G111</f>
        <v>12000</v>
      </c>
      <c r="H110" s="18">
        <f t="shared" si="11"/>
        <v>0</v>
      </c>
      <c r="I110" s="11">
        <f t="shared" si="11"/>
        <v>4000</v>
      </c>
      <c r="K110" s="18">
        <f>K111</f>
        <v>14000</v>
      </c>
      <c r="L110" s="75">
        <v>0</v>
      </c>
      <c r="M110" s="18">
        <f>M111</f>
        <v>14000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</row>
    <row r="111" spans="2:36" s="12" customFormat="1" ht="37.5" customHeight="1">
      <c r="B111" s="32" t="s">
        <v>51</v>
      </c>
      <c r="C111" s="16" t="s">
        <v>4</v>
      </c>
      <c r="D111" s="16" t="s">
        <v>77</v>
      </c>
      <c r="E111" s="43" t="s">
        <v>125</v>
      </c>
      <c r="F111" s="16" t="s">
        <v>45</v>
      </c>
      <c r="G111" s="18">
        <v>12000</v>
      </c>
      <c r="H111" s="18">
        <f t="shared" si="11"/>
        <v>0</v>
      </c>
      <c r="I111" s="11">
        <f t="shared" si="11"/>
        <v>4000</v>
      </c>
      <c r="K111" s="18">
        <v>14000</v>
      </c>
      <c r="L111" s="75">
        <v>0</v>
      </c>
      <c r="M111" s="18">
        <v>14000</v>
      </c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2:36" s="12" customFormat="1" ht="63.75" customHeight="1">
      <c r="B112" s="33" t="s">
        <v>198</v>
      </c>
      <c r="C112" s="16" t="s">
        <v>4</v>
      </c>
      <c r="D112" s="16" t="s">
        <v>77</v>
      </c>
      <c r="E112" s="16" t="s">
        <v>95</v>
      </c>
      <c r="F112" s="16"/>
      <c r="G112" s="18">
        <f aca="true" t="shared" si="12" ref="G112:I113">G114</f>
        <v>4000</v>
      </c>
      <c r="H112" s="18">
        <f t="shared" si="12"/>
        <v>0</v>
      </c>
      <c r="I112" s="11">
        <f t="shared" si="12"/>
        <v>4000</v>
      </c>
      <c r="K112" s="18">
        <f>K114</f>
        <v>4000</v>
      </c>
      <c r="L112" s="75">
        <v>0</v>
      </c>
      <c r="M112" s="18">
        <f>M114</f>
        <v>4000</v>
      </c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2:36" s="12" customFormat="1" ht="51.75" customHeight="1">
      <c r="B113" s="33" t="s">
        <v>199</v>
      </c>
      <c r="C113" s="16" t="s">
        <v>4</v>
      </c>
      <c r="D113" s="16" t="s">
        <v>77</v>
      </c>
      <c r="E113" s="16" t="s">
        <v>126</v>
      </c>
      <c r="F113" s="16"/>
      <c r="G113" s="18">
        <f t="shared" si="12"/>
        <v>4000</v>
      </c>
      <c r="H113" s="18">
        <f t="shared" si="12"/>
        <v>0</v>
      </c>
      <c r="I113" s="11">
        <f t="shared" si="12"/>
        <v>4000</v>
      </c>
      <c r="K113" s="18">
        <f>K115</f>
        <v>4000</v>
      </c>
      <c r="L113" s="75">
        <v>0</v>
      </c>
      <c r="M113" s="18">
        <f>M115</f>
        <v>4000</v>
      </c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2:36" s="12" customFormat="1" ht="51">
      <c r="B114" s="33" t="s">
        <v>81</v>
      </c>
      <c r="C114" s="16" t="s">
        <v>4</v>
      </c>
      <c r="D114" s="16" t="s">
        <v>77</v>
      </c>
      <c r="E114" s="16" t="s">
        <v>127</v>
      </c>
      <c r="F114" s="16"/>
      <c r="G114" s="18">
        <f>G115</f>
        <v>4000</v>
      </c>
      <c r="H114" s="18">
        <f t="shared" si="11"/>
        <v>0</v>
      </c>
      <c r="I114" s="11">
        <f t="shared" si="11"/>
        <v>4000</v>
      </c>
      <c r="K114" s="18">
        <f>K115</f>
        <v>4000</v>
      </c>
      <c r="L114" s="75">
        <v>0</v>
      </c>
      <c r="M114" s="18">
        <f>M115</f>
        <v>4000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2:36" s="12" customFormat="1" ht="38.25">
      <c r="B115" s="32" t="s">
        <v>50</v>
      </c>
      <c r="C115" s="16" t="s">
        <v>4</v>
      </c>
      <c r="D115" s="16" t="s">
        <v>77</v>
      </c>
      <c r="E115" s="16" t="s">
        <v>127</v>
      </c>
      <c r="F115" s="16" t="s">
        <v>44</v>
      </c>
      <c r="G115" s="18">
        <f>G116</f>
        <v>4000</v>
      </c>
      <c r="H115" s="18">
        <f t="shared" si="11"/>
        <v>0</v>
      </c>
      <c r="I115" s="11">
        <f t="shared" si="11"/>
        <v>4000</v>
      </c>
      <c r="K115" s="18">
        <f>K116</f>
        <v>4000</v>
      </c>
      <c r="L115" s="75">
        <v>0</v>
      </c>
      <c r="M115" s="18">
        <f>M116</f>
        <v>4000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</row>
    <row r="116" spans="2:36" s="12" customFormat="1" ht="76.5" customHeight="1">
      <c r="B116" s="32" t="s">
        <v>104</v>
      </c>
      <c r="C116" s="16" t="s">
        <v>27</v>
      </c>
      <c r="D116" s="16" t="s">
        <v>77</v>
      </c>
      <c r="E116" s="16" t="s">
        <v>127</v>
      </c>
      <c r="F116" s="16" t="s">
        <v>45</v>
      </c>
      <c r="G116" s="18">
        <v>4000</v>
      </c>
      <c r="H116" s="18">
        <v>0</v>
      </c>
      <c r="I116" s="14">
        <f>SUM(G116:H116)</f>
        <v>4000</v>
      </c>
      <c r="J116" s="30"/>
      <c r="K116" s="18">
        <v>4000</v>
      </c>
      <c r="L116" s="75">
        <v>0</v>
      </c>
      <c r="M116" s="18">
        <v>4000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</row>
    <row r="117" spans="2:36" s="12" customFormat="1" ht="15" customHeight="1">
      <c r="B117" s="64" t="s">
        <v>78</v>
      </c>
      <c r="C117" s="65" t="s">
        <v>4</v>
      </c>
      <c r="D117" s="65" t="s">
        <v>79</v>
      </c>
      <c r="E117" s="65"/>
      <c r="F117" s="65"/>
      <c r="G117" s="22">
        <f>G118+G121+G126</f>
        <v>690000</v>
      </c>
      <c r="H117" s="18">
        <f aca="true" t="shared" si="13" ref="G117:H119">H118</f>
        <v>0</v>
      </c>
      <c r="I117" s="11">
        <f>G117+H117</f>
        <v>690000</v>
      </c>
      <c r="K117" s="22">
        <f>K118+K121+K126</f>
        <v>690000</v>
      </c>
      <c r="L117" s="75">
        <v>0</v>
      </c>
      <c r="M117" s="22">
        <f>M118+M121+M126</f>
        <v>690000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</row>
    <row r="118" spans="2:36" s="13" customFormat="1" ht="64.5" customHeight="1">
      <c r="B118" s="34" t="s">
        <v>129</v>
      </c>
      <c r="C118" s="16" t="s">
        <v>4</v>
      </c>
      <c r="D118" s="16" t="s">
        <v>79</v>
      </c>
      <c r="E118" s="16" t="s">
        <v>128</v>
      </c>
      <c r="F118" s="16"/>
      <c r="G118" s="18">
        <f t="shared" si="13"/>
        <v>690000</v>
      </c>
      <c r="H118" s="18">
        <f t="shared" si="13"/>
        <v>0</v>
      </c>
      <c r="I118" s="11">
        <f>I119</f>
        <v>690000</v>
      </c>
      <c r="K118" s="18">
        <f>K119</f>
        <v>690000</v>
      </c>
      <c r="L118" s="75">
        <v>0</v>
      </c>
      <c r="M118" s="18">
        <f>M119</f>
        <v>690000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2:36" s="13" customFormat="1" ht="38.25">
      <c r="B119" s="34" t="s">
        <v>50</v>
      </c>
      <c r="C119" s="16" t="s">
        <v>4</v>
      </c>
      <c r="D119" s="16" t="s">
        <v>79</v>
      </c>
      <c r="E119" s="16" t="s">
        <v>128</v>
      </c>
      <c r="F119" s="16" t="s">
        <v>44</v>
      </c>
      <c r="G119" s="18">
        <f t="shared" si="13"/>
        <v>690000</v>
      </c>
      <c r="H119" s="18">
        <f t="shared" si="13"/>
        <v>0</v>
      </c>
      <c r="I119" s="11">
        <f>I120</f>
        <v>690000</v>
      </c>
      <c r="K119" s="18">
        <f>K120</f>
        <v>690000</v>
      </c>
      <c r="L119" s="75">
        <v>0</v>
      </c>
      <c r="M119" s="18">
        <f>M120</f>
        <v>690000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2:36" s="13" customFormat="1" ht="38.25">
      <c r="B120" s="34" t="s">
        <v>51</v>
      </c>
      <c r="C120" s="16" t="s">
        <v>4</v>
      </c>
      <c r="D120" s="16" t="s">
        <v>79</v>
      </c>
      <c r="E120" s="16" t="s">
        <v>128</v>
      </c>
      <c r="F120" s="16" t="s">
        <v>45</v>
      </c>
      <c r="G120" s="18">
        <v>690000</v>
      </c>
      <c r="H120" s="18">
        <v>0</v>
      </c>
      <c r="I120" s="14">
        <f>SUM(G120:H120)</f>
        <v>690000</v>
      </c>
      <c r="J120" s="29"/>
      <c r="K120" s="18">
        <v>690000</v>
      </c>
      <c r="L120" s="75">
        <v>0</v>
      </c>
      <c r="M120" s="18">
        <v>690000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2:36" s="13" customFormat="1" ht="26.25" hidden="1">
      <c r="B121" s="34" t="s">
        <v>208</v>
      </c>
      <c r="C121" s="16" t="s">
        <v>4</v>
      </c>
      <c r="D121" s="16" t="s">
        <v>211</v>
      </c>
      <c r="E121" s="16" t="s">
        <v>212</v>
      </c>
      <c r="F121" s="16"/>
      <c r="G121" s="18">
        <f>G122</f>
        <v>0</v>
      </c>
      <c r="H121" s="18"/>
      <c r="I121" s="14"/>
      <c r="J121" s="29"/>
      <c r="K121" s="18">
        <f>K122</f>
        <v>0</v>
      </c>
      <c r="L121" s="75">
        <f aca="true" t="shared" si="14" ref="L121:L130">M121-K121</f>
        <v>0</v>
      </c>
      <c r="M121" s="18">
        <f>M122</f>
        <v>0</v>
      </c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2:36" s="13" customFormat="1" ht="66" hidden="1">
      <c r="B122" s="34" t="s">
        <v>209</v>
      </c>
      <c r="C122" s="16" t="s">
        <v>4</v>
      </c>
      <c r="D122" s="16" t="s">
        <v>79</v>
      </c>
      <c r="E122" s="16" t="s">
        <v>213</v>
      </c>
      <c r="F122" s="16"/>
      <c r="G122" s="18">
        <f>G123</f>
        <v>0</v>
      </c>
      <c r="H122" s="18"/>
      <c r="I122" s="14"/>
      <c r="J122" s="29"/>
      <c r="K122" s="18">
        <f>K123</f>
        <v>0</v>
      </c>
      <c r="L122" s="75">
        <f t="shared" si="14"/>
        <v>0</v>
      </c>
      <c r="M122" s="18">
        <f>M123</f>
        <v>0</v>
      </c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2:36" s="13" customFormat="1" ht="52.5" hidden="1">
      <c r="B123" s="34" t="s">
        <v>210</v>
      </c>
      <c r="C123" s="16" t="s">
        <v>4</v>
      </c>
      <c r="D123" s="16" t="s">
        <v>79</v>
      </c>
      <c r="E123" s="16" t="s">
        <v>214</v>
      </c>
      <c r="F123" s="16"/>
      <c r="G123" s="18">
        <f>G124</f>
        <v>0</v>
      </c>
      <c r="H123" s="18"/>
      <c r="I123" s="14"/>
      <c r="J123" s="29"/>
      <c r="K123" s="18">
        <f>K124</f>
        <v>0</v>
      </c>
      <c r="L123" s="75">
        <f t="shared" si="14"/>
        <v>0</v>
      </c>
      <c r="M123" s="18">
        <f>M124</f>
        <v>0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2:36" s="13" customFormat="1" ht="26.25" hidden="1">
      <c r="B124" s="32" t="s">
        <v>50</v>
      </c>
      <c r="C124" s="16" t="s">
        <v>4</v>
      </c>
      <c r="D124" s="16" t="s">
        <v>79</v>
      </c>
      <c r="E124" s="16" t="s">
        <v>214</v>
      </c>
      <c r="F124" s="16" t="s">
        <v>44</v>
      </c>
      <c r="G124" s="18">
        <f>G125</f>
        <v>0</v>
      </c>
      <c r="H124" s="18"/>
      <c r="I124" s="14"/>
      <c r="J124" s="29"/>
      <c r="K124" s="18">
        <f>K125</f>
        <v>0</v>
      </c>
      <c r="L124" s="75">
        <f t="shared" si="14"/>
        <v>0</v>
      </c>
      <c r="M124" s="18">
        <f>M125</f>
        <v>0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2:36" s="13" customFormat="1" ht="39" hidden="1">
      <c r="B125" s="32" t="s">
        <v>51</v>
      </c>
      <c r="C125" s="16" t="s">
        <v>4</v>
      </c>
      <c r="D125" s="16" t="s">
        <v>79</v>
      </c>
      <c r="E125" s="16" t="s">
        <v>214</v>
      </c>
      <c r="F125" s="16" t="s">
        <v>45</v>
      </c>
      <c r="G125" s="18"/>
      <c r="H125" s="18"/>
      <c r="I125" s="14"/>
      <c r="J125" s="29"/>
      <c r="K125" s="18"/>
      <c r="L125" s="75">
        <f t="shared" si="14"/>
        <v>0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2:36" s="13" customFormat="1" ht="52.5" hidden="1">
      <c r="B126" s="62" t="s">
        <v>222</v>
      </c>
      <c r="C126" s="16" t="s">
        <v>4</v>
      </c>
      <c r="D126" s="16" t="s">
        <v>79</v>
      </c>
      <c r="E126" s="63" t="s">
        <v>226</v>
      </c>
      <c r="F126" s="63"/>
      <c r="G126" s="18">
        <f>G127</f>
        <v>0</v>
      </c>
      <c r="H126" s="18"/>
      <c r="I126" s="14"/>
      <c r="J126" s="29"/>
      <c r="K126" s="18">
        <f>K127</f>
        <v>0</v>
      </c>
      <c r="L126" s="75">
        <f t="shared" si="14"/>
        <v>0</v>
      </c>
      <c r="M126" s="18">
        <f>M127</f>
        <v>0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2:36" s="13" customFormat="1" ht="26.25" hidden="1">
      <c r="B127" s="62" t="s">
        <v>223</v>
      </c>
      <c r="C127" s="16" t="s">
        <v>4</v>
      </c>
      <c r="D127" s="16" t="s">
        <v>79</v>
      </c>
      <c r="E127" s="63" t="s">
        <v>227</v>
      </c>
      <c r="F127" s="63"/>
      <c r="G127" s="18">
        <f>G128</f>
        <v>0</v>
      </c>
      <c r="H127" s="18"/>
      <c r="I127" s="14"/>
      <c r="J127" s="29"/>
      <c r="K127" s="18">
        <f>K128</f>
        <v>0</v>
      </c>
      <c r="L127" s="75">
        <f t="shared" si="14"/>
        <v>0</v>
      </c>
      <c r="M127" s="18">
        <f>M128</f>
        <v>0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2:36" s="13" customFormat="1" ht="39" hidden="1">
      <c r="B128" s="62" t="s">
        <v>224</v>
      </c>
      <c r="C128" s="16" t="s">
        <v>4</v>
      </c>
      <c r="D128" s="16" t="s">
        <v>79</v>
      </c>
      <c r="E128" s="63" t="s">
        <v>228</v>
      </c>
      <c r="F128" s="63"/>
      <c r="G128" s="18">
        <f>G129</f>
        <v>0</v>
      </c>
      <c r="H128" s="18"/>
      <c r="I128" s="14"/>
      <c r="J128" s="29"/>
      <c r="K128" s="18">
        <f>K129</f>
        <v>0</v>
      </c>
      <c r="L128" s="75">
        <f t="shared" si="14"/>
        <v>0</v>
      </c>
      <c r="M128" s="18">
        <f>M129</f>
        <v>0</v>
      </c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2:36" s="13" customFormat="1" ht="39" hidden="1">
      <c r="B129" s="62" t="s">
        <v>225</v>
      </c>
      <c r="C129" s="16" t="s">
        <v>4</v>
      </c>
      <c r="D129" s="16" t="s">
        <v>79</v>
      </c>
      <c r="E129" s="63" t="s">
        <v>228</v>
      </c>
      <c r="F129" s="63" t="s">
        <v>44</v>
      </c>
      <c r="G129" s="18">
        <f>G130</f>
        <v>0</v>
      </c>
      <c r="H129" s="18"/>
      <c r="I129" s="14"/>
      <c r="J129" s="29"/>
      <c r="K129" s="18">
        <f>K130</f>
        <v>0</v>
      </c>
      <c r="L129" s="75">
        <f t="shared" si="14"/>
        <v>0</v>
      </c>
      <c r="M129" s="18">
        <f>M130</f>
        <v>0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2:36" s="13" customFormat="1" ht="39" hidden="1">
      <c r="B130" s="62" t="s">
        <v>51</v>
      </c>
      <c r="C130" s="16" t="s">
        <v>4</v>
      </c>
      <c r="D130" s="16" t="s">
        <v>79</v>
      </c>
      <c r="E130" s="63" t="s">
        <v>228</v>
      </c>
      <c r="F130" s="63" t="s">
        <v>45</v>
      </c>
      <c r="G130" s="18"/>
      <c r="H130" s="18"/>
      <c r="I130" s="14"/>
      <c r="J130" s="29"/>
      <c r="K130" s="18"/>
      <c r="L130" s="75">
        <f t="shared" si="14"/>
        <v>0</v>
      </c>
      <c r="M130" s="18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2:36" s="4" customFormat="1" ht="12.75">
      <c r="B131" s="64" t="s">
        <v>26</v>
      </c>
      <c r="C131" s="65" t="s">
        <v>27</v>
      </c>
      <c r="D131" s="65" t="s">
        <v>28</v>
      </c>
      <c r="E131" s="65"/>
      <c r="F131" s="65"/>
      <c r="G131" s="22">
        <f>G136</f>
        <v>2341242</v>
      </c>
      <c r="H131" s="18" t="e">
        <f>H136</f>
        <v>#REF!</v>
      </c>
      <c r="I131" s="6" t="e">
        <f aca="true" t="shared" si="15" ref="I131:I154">G131+H131</f>
        <v>#REF!</v>
      </c>
      <c r="K131" s="22">
        <f>K136+K132</f>
        <v>3081410.94</v>
      </c>
      <c r="L131" s="75">
        <v>0</v>
      </c>
      <c r="M131" s="22">
        <f>M136+M132</f>
        <v>3846833.4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2:36" s="4" customFormat="1" ht="39" hidden="1">
      <c r="B132" s="74" t="s">
        <v>251</v>
      </c>
      <c r="C132" s="16" t="s">
        <v>27</v>
      </c>
      <c r="D132" s="16" t="s">
        <v>28</v>
      </c>
      <c r="E132" s="71" t="s">
        <v>248</v>
      </c>
      <c r="F132" s="65"/>
      <c r="G132" s="18">
        <f>G133</f>
        <v>0</v>
      </c>
      <c r="H132" s="18"/>
      <c r="I132" s="6"/>
      <c r="K132" s="18">
        <f>K133</f>
        <v>0</v>
      </c>
      <c r="L132" s="75">
        <f>M132-K132</f>
        <v>0</v>
      </c>
      <c r="M132" s="18">
        <f>M133</f>
        <v>0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2:36" s="4" customFormat="1" ht="52.5" hidden="1">
      <c r="B133" s="74" t="s">
        <v>252</v>
      </c>
      <c r="C133" s="16" t="s">
        <v>27</v>
      </c>
      <c r="D133" s="16" t="s">
        <v>28</v>
      </c>
      <c r="E133" s="71" t="s">
        <v>249</v>
      </c>
      <c r="F133" s="65"/>
      <c r="G133" s="18">
        <f>G134</f>
        <v>0</v>
      </c>
      <c r="H133" s="18"/>
      <c r="I133" s="6"/>
      <c r="K133" s="18">
        <f>K134</f>
        <v>0</v>
      </c>
      <c r="L133" s="75">
        <f>M133-K133</f>
        <v>0</v>
      </c>
      <c r="M133" s="18">
        <f>M134</f>
        <v>0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2:36" s="4" customFormat="1" ht="39" hidden="1">
      <c r="B134" s="74" t="s">
        <v>253</v>
      </c>
      <c r="C134" s="16" t="s">
        <v>27</v>
      </c>
      <c r="D134" s="16" t="s">
        <v>28</v>
      </c>
      <c r="E134" s="71" t="s">
        <v>250</v>
      </c>
      <c r="F134" s="16" t="s">
        <v>44</v>
      </c>
      <c r="G134" s="18">
        <f>G135</f>
        <v>0</v>
      </c>
      <c r="H134" s="18"/>
      <c r="I134" s="6"/>
      <c r="K134" s="18">
        <f>K135</f>
        <v>0</v>
      </c>
      <c r="L134" s="75">
        <f>M134-K134</f>
        <v>0</v>
      </c>
      <c r="M134" s="18">
        <f>M135</f>
        <v>0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2:36" s="4" customFormat="1" ht="39" hidden="1">
      <c r="B135" s="74" t="s">
        <v>225</v>
      </c>
      <c r="C135" s="16" t="s">
        <v>27</v>
      </c>
      <c r="D135" s="16" t="s">
        <v>28</v>
      </c>
      <c r="E135" s="71" t="s">
        <v>250</v>
      </c>
      <c r="F135" s="16" t="s">
        <v>45</v>
      </c>
      <c r="G135" s="18"/>
      <c r="H135" s="18"/>
      <c r="I135" s="6"/>
      <c r="K135" s="18">
        <v>0</v>
      </c>
      <c r="L135" s="75">
        <f>M135-K135</f>
        <v>0</v>
      </c>
      <c r="M135" s="18">
        <v>0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2:36" s="4" customFormat="1" ht="60" customHeight="1">
      <c r="B136" s="33" t="s">
        <v>200</v>
      </c>
      <c r="C136" s="16" t="s">
        <v>27</v>
      </c>
      <c r="D136" s="16" t="s">
        <v>28</v>
      </c>
      <c r="E136" s="16" t="s">
        <v>96</v>
      </c>
      <c r="F136" s="16"/>
      <c r="G136" s="18">
        <f>G137</f>
        <v>2341242</v>
      </c>
      <c r="H136" s="18" t="e">
        <f>H138+H141+#REF!+H144</f>
        <v>#REF!</v>
      </c>
      <c r="I136" s="6" t="e">
        <f t="shared" si="15"/>
        <v>#REF!</v>
      </c>
      <c r="K136" s="18">
        <f>K137</f>
        <v>3081410.94</v>
      </c>
      <c r="L136" s="75">
        <v>0</v>
      </c>
      <c r="M136" s="18">
        <f>M137</f>
        <v>3846833.4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2:36" s="4" customFormat="1" ht="51">
      <c r="B137" s="33" t="s">
        <v>201</v>
      </c>
      <c r="C137" s="16" t="s">
        <v>27</v>
      </c>
      <c r="D137" s="16" t="s">
        <v>28</v>
      </c>
      <c r="E137" s="16" t="s">
        <v>130</v>
      </c>
      <c r="F137" s="16"/>
      <c r="G137" s="18">
        <f>G138+G141+G144</f>
        <v>2341242</v>
      </c>
      <c r="H137" s="18" t="e">
        <f>H139+H142+#REF!+H145</f>
        <v>#REF!</v>
      </c>
      <c r="I137" s="6" t="e">
        <f t="shared" si="15"/>
        <v>#REF!</v>
      </c>
      <c r="K137" s="18">
        <f>K138+K141+K144</f>
        <v>3081410.94</v>
      </c>
      <c r="L137" s="75">
        <v>0</v>
      </c>
      <c r="M137" s="18">
        <f>M138+M141+M144</f>
        <v>3846833.4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2:36" s="4" customFormat="1" ht="25.5">
      <c r="B138" s="33" t="s">
        <v>61</v>
      </c>
      <c r="C138" s="16" t="s">
        <v>27</v>
      </c>
      <c r="D138" s="16" t="s">
        <v>28</v>
      </c>
      <c r="E138" s="16" t="s">
        <v>131</v>
      </c>
      <c r="F138" s="16"/>
      <c r="G138" s="18">
        <f>G139</f>
        <v>1141242</v>
      </c>
      <c r="H138" s="18" t="e">
        <f>H139+#REF!</f>
        <v>#REF!</v>
      </c>
      <c r="I138" s="6" t="e">
        <f t="shared" si="15"/>
        <v>#REF!</v>
      </c>
      <c r="K138" s="18">
        <f>K139</f>
        <v>2281410.94</v>
      </c>
      <c r="L138" s="75">
        <v>0</v>
      </c>
      <c r="M138" s="18">
        <f>M139</f>
        <v>3046833.4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2:36" s="4" customFormat="1" ht="38.25">
      <c r="B139" s="32" t="s">
        <v>50</v>
      </c>
      <c r="C139" s="16" t="s">
        <v>27</v>
      </c>
      <c r="D139" s="16" t="s">
        <v>28</v>
      </c>
      <c r="E139" s="16" t="s">
        <v>131</v>
      </c>
      <c r="F139" s="16" t="s">
        <v>44</v>
      </c>
      <c r="G139" s="18">
        <f>G140</f>
        <v>1141242</v>
      </c>
      <c r="H139" s="18">
        <f>H140</f>
        <v>0</v>
      </c>
      <c r="I139" s="6">
        <f t="shared" si="15"/>
        <v>1141242</v>
      </c>
      <c r="K139" s="18">
        <f>K140</f>
        <v>2281410.94</v>
      </c>
      <c r="L139" s="75">
        <v>0</v>
      </c>
      <c r="M139" s="18">
        <f>M140</f>
        <v>3046833.4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2:36" s="4" customFormat="1" ht="38.25">
      <c r="B140" s="32" t="s">
        <v>51</v>
      </c>
      <c r="C140" s="16" t="s">
        <v>27</v>
      </c>
      <c r="D140" s="16" t="s">
        <v>28</v>
      </c>
      <c r="E140" s="16" t="s">
        <v>131</v>
      </c>
      <c r="F140" s="16" t="s">
        <v>45</v>
      </c>
      <c r="G140" s="18">
        <f>1700000-549758-9000</f>
        <v>1141242</v>
      </c>
      <c r="H140" s="18">
        <v>0</v>
      </c>
      <c r="I140" s="6">
        <f t="shared" si="15"/>
        <v>1141242</v>
      </c>
      <c r="J140" s="28"/>
      <c r="K140" s="18">
        <v>2281410.94</v>
      </c>
      <c r="L140" s="75">
        <v>765422.46</v>
      </c>
      <c r="M140" s="18">
        <f>L140+K140</f>
        <v>3046833.4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2:36" s="4" customFormat="1" ht="29.25" customHeight="1">
      <c r="B141" s="33" t="s">
        <v>82</v>
      </c>
      <c r="C141" s="16" t="s">
        <v>27</v>
      </c>
      <c r="D141" s="16" t="s">
        <v>28</v>
      </c>
      <c r="E141" s="16" t="s">
        <v>132</v>
      </c>
      <c r="F141" s="16"/>
      <c r="G141" s="18">
        <f>G142</f>
        <v>700000</v>
      </c>
      <c r="H141" s="18">
        <f>H142</f>
        <v>0</v>
      </c>
      <c r="I141" s="6">
        <f t="shared" si="15"/>
        <v>700000</v>
      </c>
      <c r="K141" s="18">
        <f>K142</f>
        <v>500000</v>
      </c>
      <c r="L141" s="75">
        <v>0</v>
      </c>
      <c r="M141" s="18">
        <f>M142</f>
        <v>500000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2:36" s="4" customFormat="1" ht="38.25">
      <c r="B142" s="32" t="s">
        <v>50</v>
      </c>
      <c r="C142" s="16" t="s">
        <v>27</v>
      </c>
      <c r="D142" s="16" t="s">
        <v>28</v>
      </c>
      <c r="E142" s="16" t="s">
        <v>132</v>
      </c>
      <c r="F142" s="16" t="s">
        <v>44</v>
      </c>
      <c r="G142" s="18">
        <f>G143</f>
        <v>700000</v>
      </c>
      <c r="H142" s="18">
        <f>H143</f>
        <v>0</v>
      </c>
      <c r="I142" s="6">
        <f t="shared" si="15"/>
        <v>700000</v>
      </c>
      <c r="K142" s="18">
        <f>K143</f>
        <v>500000</v>
      </c>
      <c r="L142" s="75">
        <v>0</v>
      </c>
      <c r="M142" s="18">
        <f>M143</f>
        <v>500000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2:36" s="4" customFormat="1" ht="25.5">
      <c r="B143" s="32" t="s">
        <v>105</v>
      </c>
      <c r="C143" s="16" t="s">
        <v>27</v>
      </c>
      <c r="D143" s="16" t="s">
        <v>28</v>
      </c>
      <c r="E143" s="16" t="s">
        <v>132</v>
      </c>
      <c r="F143" s="16" t="s">
        <v>45</v>
      </c>
      <c r="G143" s="18">
        <v>700000</v>
      </c>
      <c r="H143" s="18">
        <v>0</v>
      </c>
      <c r="I143" s="6">
        <f t="shared" si="15"/>
        <v>700000</v>
      </c>
      <c r="J143" s="29"/>
      <c r="K143" s="18">
        <v>500000</v>
      </c>
      <c r="L143" s="75">
        <v>0</v>
      </c>
      <c r="M143" s="18">
        <v>500000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2:36" s="4" customFormat="1" ht="38.25">
      <c r="B144" s="33" t="s">
        <v>83</v>
      </c>
      <c r="C144" s="16" t="s">
        <v>27</v>
      </c>
      <c r="D144" s="16" t="s">
        <v>28</v>
      </c>
      <c r="E144" s="16" t="s">
        <v>133</v>
      </c>
      <c r="F144" s="16"/>
      <c r="G144" s="18">
        <f>G145</f>
        <v>500000</v>
      </c>
      <c r="H144" s="18">
        <f>H145</f>
        <v>0</v>
      </c>
      <c r="I144" s="6">
        <f t="shared" si="15"/>
        <v>500000</v>
      </c>
      <c r="K144" s="18">
        <f>K145</f>
        <v>300000</v>
      </c>
      <c r="L144" s="75">
        <v>0</v>
      </c>
      <c r="M144" s="18">
        <f>M145</f>
        <v>300000</v>
      </c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2:36" s="4" customFormat="1" ht="38.25">
      <c r="B145" s="32" t="s">
        <v>50</v>
      </c>
      <c r="C145" s="16" t="s">
        <v>27</v>
      </c>
      <c r="D145" s="16" t="s">
        <v>28</v>
      </c>
      <c r="E145" s="16" t="s">
        <v>133</v>
      </c>
      <c r="F145" s="16" t="s">
        <v>44</v>
      </c>
      <c r="G145" s="18">
        <f>G146</f>
        <v>500000</v>
      </c>
      <c r="H145" s="18">
        <f>H146</f>
        <v>0</v>
      </c>
      <c r="I145" s="6">
        <f t="shared" si="15"/>
        <v>500000</v>
      </c>
      <c r="K145" s="18">
        <f>K146</f>
        <v>300000</v>
      </c>
      <c r="L145" s="75">
        <v>0</v>
      </c>
      <c r="M145" s="18">
        <f>M146</f>
        <v>300000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2:36" s="4" customFormat="1" ht="25.5">
      <c r="B146" s="32" t="s">
        <v>106</v>
      </c>
      <c r="C146" s="16" t="s">
        <v>27</v>
      </c>
      <c r="D146" s="16" t="s">
        <v>28</v>
      </c>
      <c r="E146" s="16" t="s">
        <v>133</v>
      </c>
      <c r="F146" s="16" t="s">
        <v>45</v>
      </c>
      <c r="G146" s="18">
        <v>500000</v>
      </c>
      <c r="H146" s="18">
        <v>0</v>
      </c>
      <c r="I146" s="6">
        <f t="shared" si="15"/>
        <v>500000</v>
      </c>
      <c r="J146" s="29"/>
      <c r="K146" s="18">
        <v>300000</v>
      </c>
      <c r="L146" s="75">
        <v>0</v>
      </c>
      <c r="M146" s="18">
        <v>300000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2:13" ht="12.75">
      <c r="B147" s="33" t="s">
        <v>48</v>
      </c>
      <c r="C147" s="16" t="s">
        <v>4</v>
      </c>
      <c r="D147" s="16" t="s">
        <v>29</v>
      </c>
      <c r="E147" s="16"/>
      <c r="F147" s="16"/>
      <c r="G147" s="22">
        <f>G148</f>
        <v>1423769</v>
      </c>
      <c r="H147" s="18" t="e">
        <f>H148</f>
        <v>#REF!</v>
      </c>
      <c r="I147" s="6" t="e">
        <f t="shared" si="15"/>
        <v>#REF!</v>
      </c>
      <c r="K147" s="22">
        <f>K148</f>
        <v>1245219.06</v>
      </c>
      <c r="L147" s="75">
        <v>0</v>
      </c>
      <c r="M147" s="22">
        <f>M148</f>
        <v>1595219.06</v>
      </c>
    </row>
    <row r="148" spans="2:13" ht="12.75">
      <c r="B148" s="33" t="s">
        <v>30</v>
      </c>
      <c r="C148" s="16" t="s">
        <v>4</v>
      </c>
      <c r="D148" s="16" t="s">
        <v>31</v>
      </c>
      <c r="E148" s="16"/>
      <c r="F148" s="16"/>
      <c r="G148" s="18">
        <f>G149</f>
        <v>1423769</v>
      </c>
      <c r="H148" s="18" t="e">
        <f>H149</f>
        <v>#REF!</v>
      </c>
      <c r="I148" s="6" t="e">
        <f t="shared" si="15"/>
        <v>#REF!</v>
      </c>
      <c r="K148" s="18">
        <f>K149</f>
        <v>1245219.06</v>
      </c>
      <c r="L148" s="75">
        <v>0</v>
      </c>
      <c r="M148" s="18">
        <f>M149</f>
        <v>1595219.06</v>
      </c>
    </row>
    <row r="149" spans="2:13" ht="42" customHeight="1">
      <c r="B149" s="33" t="s">
        <v>202</v>
      </c>
      <c r="C149" s="16" t="s">
        <v>4</v>
      </c>
      <c r="D149" s="16" t="s">
        <v>31</v>
      </c>
      <c r="E149" s="16" t="s">
        <v>97</v>
      </c>
      <c r="F149" s="44"/>
      <c r="G149" s="24">
        <f>G150</f>
        <v>1423769</v>
      </c>
      <c r="H149" s="24" t="e">
        <f>#REF!</f>
        <v>#REF!</v>
      </c>
      <c r="I149" s="6" t="e">
        <f t="shared" si="15"/>
        <v>#REF!</v>
      </c>
      <c r="K149" s="24">
        <f>K150</f>
        <v>1245219.06</v>
      </c>
      <c r="L149" s="75">
        <v>0</v>
      </c>
      <c r="M149" s="24">
        <f>M150</f>
        <v>1595219.06</v>
      </c>
    </row>
    <row r="150" spans="2:13" ht="51">
      <c r="B150" s="50" t="s">
        <v>156</v>
      </c>
      <c r="C150" s="16" t="s">
        <v>4</v>
      </c>
      <c r="D150" s="16" t="s">
        <v>31</v>
      </c>
      <c r="E150" s="51" t="s">
        <v>157</v>
      </c>
      <c r="F150" s="44"/>
      <c r="G150" s="24">
        <f>G151</f>
        <v>1423769</v>
      </c>
      <c r="H150" s="24" t="e">
        <f>#REF!</f>
        <v>#REF!</v>
      </c>
      <c r="I150" s="6" t="e">
        <f t="shared" si="15"/>
        <v>#REF!</v>
      </c>
      <c r="K150" s="24">
        <f>K151</f>
        <v>1245219.06</v>
      </c>
      <c r="L150" s="75">
        <v>0</v>
      </c>
      <c r="M150" s="24">
        <f>M151</f>
        <v>1595219.06</v>
      </c>
    </row>
    <row r="151" spans="2:13" ht="57" customHeight="1">
      <c r="B151" s="33" t="s">
        <v>203</v>
      </c>
      <c r="C151" s="16" t="s">
        <v>4</v>
      </c>
      <c r="D151" s="16" t="s">
        <v>31</v>
      </c>
      <c r="E151" s="16" t="s">
        <v>134</v>
      </c>
      <c r="F151" s="44"/>
      <c r="G151" s="24">
        <f>G152+G155</f>
        <v>1423769</v>
      </c>
      <c r="H151" s="24" t="e">
        <f>#REF!</f>
        <v>#REF!</v>
      </c>
      <c r="I151" s="6" t="e">
        <f t="shared" si="15"/>
        <v>#REF!</v>
      </c>
      <c r="K151" s="24">
        <f>K152+K155</f>
        <v>1245219.06</v>
      </c>
      <c r="L151" s="75">
        <v>0</v>
      </c>
      <c r="M151" s="24">
        <f>M152+M155</f>
        <v>1595219.06</v>
      </c>
    </row>
    <row r="152" spans="2:13" ht="39" customHeight="1">
      <c r="B152" s="33" t="s">
        <v>167</v>
      </c>
      <c r="C152" s="16" t="s">
        <v>4</v>
      </c>
      <c r="D152" s="21" t="s">
        <v>31</v>
      </c>
      <c r="E152" s="16" t="s">
        <v>165</v>
      </c>
      <c r="F152" s="21"/>
      <c r="G152" s="25">
        <f>G153</f>
        <v>750000</v>
      </c>
      <c r="H152" s="25">
        <f>H153</f>
        <v>0</v>
      </c>
      <c r="I152" s="6">
        <f t="shared" si="15"/>
        <v>750000</v>
      </c>
      <c r="K152" s="25">
        <f>K153</f>
        <v>500535.79</v>
      </c>
      <c r="L152" s="75">
        <v>0</v>
      </c>
      <c r="M152" s="25">
        <f>M153</f>
        <v>850535.79</v>
      </c>
    </row>
    <row r="153" spans="2:13" ht="38.25" customHeight="1">
      <c r="B153" s="33" t="s">
        <v>166</v>
      </c>
      <c r="C153" s="16" t="s">
        <v>4</v>
      </c>
      <c r="D153" s="21" t="s">
        <v>31</v>
      </c>
      <c r="E153" s="16" t="s">
        <v>165</v>
      </c>
      <c r="F153" s="21">
        <v>200</v>
      </c>
      <c r="G153" s="25">
        <f>G154</f>
        <v>750000</v>
      </c>
      <c r="H153" s="25">
        <f>H154</f>
        <v>0</v>
      </c>
      <c r="I153" s="6">
        <f t="shared" si="15"/>
        <v>750000</v>
      </c>
      <c r="K153" s="25">
        <f>K154</f>
        <v>500535.79</v>
      </c>
      <c r="L153" s="75">
        <v>0</v>
      </c>
      <c r="M153" s="25">
        <f>M154</f>
        <v>850535.79</v>
      </c>
    </row>
    <row r="154" spans="2:13" ht="38.25">
      <c r="B154" s="32" t="s">
        <v>51</v>
      </c>
      <c r="C154" s="16" t="s">
        <v>4</v>
      </c>
      <c r="D154" s="21" t="s">
        <v>31</v>
      </c>
      <c r="E154" s="16" t="s">
        <v>165</v>
      </c>
      <c r="F154" s="21">
        <v>240</v>
      </c>
      <c r="G154" s="24">
        <v>750000</v>
      </c>
      <c r="H154" s="24">
        <v>0</v>
      </c>
      <c r="I154" s="6">
        <f t="shared" si="15"/>
        <v>750000</v>
      </c>
      <c r="J154" s="28"/>
      <c r="K154" s="24">
        <v>500535.79</v>
      </c>
      <c r="L154" s="75">
        <v>350000</v>
      </c>
      <c r="M154" s="24">
        <f>L154+K154</f>
        <v>850535.79</v>
      </c>
    </row>
    <row r="155" spans="2:13" ht="42" customHeight="1">
      <c r="B155" s="61" t="s">
        <v>230</v>
      </c>
      <c r="C155" s="60" t="s">
        <v>221</v>
      </c>
      <c r="D155" s="60" t="s">
        <v>31</v>
      </c>
      <c r="E155" s="60" t="s">
        <v>231</v>
      </c>
      <c r="F155" s="60"/>
      <c r="G155" s="24">
        <f>G156</f>
        <v>673769</v>
      </c>
      <c r="H155" s="24"/>
      <c r="I155" s="6"/>
      <c r="J155" s="28"/>
      <c r="K155" s="24">
        <f>K156</f>
        <v>744683.27</v>
      </c>
      <c r="L155" s="75">
        <v>0</v>
      </c>
      <c r="M155" s="24">
        <f>M156</f>
        <v>744683.27</v>
      </c>
    </row>
    <row r="156" spans="2:13" ht="39.75" customHeight="1">
      <c r="B156" s="61" t="s">
        <v>229</v>
      </c>
      <c r="C156" s="60" t="s">
        <v>221</v>
      </c>
      <c r="D156" s="60" t="s">
        <v>31</v>
      </c>
      <c r="E156" s="60" t="s">
        <v>232</v>
      </c>
      <c r="F156" s="60"/>
      <c r="G156" s="25">
        <f>G157</f>
        <v>673769</v>
      </c>
      <c r="H156" s="24"/>
      <c r="I156" s="6"/>
      <c r="J156" s="28"/>
      <c r="K156" s="25">
        <f>K157</f>
        <v>744683.27</v>
      </c>
      <c r="L156" s="75">
        <v>0</v>
      </c>
      <c r="M156" s="25">
        <f>M157</f>
        <v>744683.27</v>
      </c>
    </row>
    <row r="157" spans="2:13" ht="12.75">
      <c r="B157" s="61" t="s">
        <v>173</v>
      </c>
      <c r="C157" s="60" t="s">
        <v>221</v>
      </c>
      <c r="D157" s="60" t="s">
        <v>31</v>
      </c>
      <c r="E157" s="60" t="s">
        <v>232</v>
      </c>
      <c r="F157" s="60" t="s">
        <v>174</v>
      </c>
      <c r="G157" s="25">
        <f>G158</f>
        <v>673769</v>
      </c>
      <c r="H157" s="24"/>
      <c r="I157" s="6"/>
      <c r="J157" s="28"/>
      <c r="K157" s="25">
        <f>K158</f>
        <v>744683.27</v>
      </c>
      <c r="L157" s="75">
        <v>0</v>
      </c>
      <c r="M157" s="25">
        <f>M158</f>
        <v>744683.27</v>
      </c>
    </row>
    <row r="158" spans="2:13" ht="25.5">
      <c r="B158" s="61" t="s">
        <v>197</v>
      </c>
      <c r="C158" s="60" t="s">
        <v>221</v>
      </c>
      <c r="D158" s="60" t="s">
        <v>31</v>
      </c>
      <c r="E158" s="60" t="s">
        <v>232</v>
      </c>
      <c r="F158" s="60" t="s">
        <v>176</v>
      </c>
      <c r="G158" s="24">
        <v>673769</v>
      </c>
      <c r="H158" s="24"/>
      <c r="I158" s="6"/>
      <c r="J158" s="28"/>
      <c r="K158" s="24">
        <v>744683.27</v>
      </c>
      <c r="L158" s="75">
        <v>0</v>
      </c>
      <c r="M158" s="24">
        <v>744683.27</v>
      </c>
    </row>
    <row r="159" spans="2:13" ht="12.75">
      <c r="B159" s="33" t="s">
        <v>32</v>
      </c>
      <c r="C159" s="16" t="s">
        <v>4</v>
      </c>
      <c r="D159" s="16" t="s">
        <v>33</v>
      </c>
      <c r="E159" s="16"/>
      <c r="F159" s="16"/>
      <c r="G159" s="22">
        <f>G160+G167</f>
        <v>171548</v>
      </c>
      <c r="H159" s="18" t="e">
        <f>#REF!+H162</f>
        <v>#REF!</v>
      </c>
      <c r="I159" s="6" t="e">
        <f aca="true" t="shared" si="16" ref="I159:I166">G159+H159</f>
        <v>#REF!</v>
      </c>
      <c r="K159" s="22">
        <f>K160+K167</f>
        <v>524072</v>
      </c>
      <c r="L159" s="75">
        <v>0</v>
      </c>
      <c r="M159" s="22">
        <f>M160+M167</f>
        <v>524072</v>
      </c>
    </row>
    <row r="160" spans="2:13" ht="12.75">
      <c r="B160" s="33" t="s">
        <v>147</v>
      </c>
      <c r="C160" s="16" t="s">
        <v>4</v>
      </c>
      <c r="D160" s="16" t="s">
        <v>84</v>
      </c>
      <c r="E160" s="16"/>
      <c r="F160" s="16"/>
      <c r="G160" s="18">
        <f>G162</f>
        <v>133548</v>
      </c>
      <c r="H160" s="18">
        <f>H162</f>
        <v>0</v>
      </c>
      <c r="I160" s="6">
        <f t="shared" si="16"/>
        <v>133548</v>
      </c>
      <c r="K160" s="18">
        <f>K162</f>
        <v>474072</v>
      </c>
      <c r="L160" s="75">
        <v>0</v>
      </c>
      <c r="M160" s="18">
        <f>M162</f>
        <v>474072</v>
      </c>
    </row>
    <row r="161" spans="2:13" ht="38.25">
      <c r="B161" s="33" t="s">
        <v>193</v>
      </c>
      <c r="C161" s="16" t="s">
        <v>4</v>
      </c>
      <c r="D161" s="16" t="s">
        <v>84</v>
      </c>
      <c r="E161" s="16" t="s">
        <v>158</v>
      </c>
      <c r="F161" s="16"/>
      <c r="G161" s="18">
        <f>G162</f>
        <v>133548</v>
      </c>
      <c r="H161" s="18">
        <f>H163</f>
        <v>0</v>
      </c>
      <c r="I161" s="6">
        <f t="shared" si="16"/>
        <v>133548</v>
      </c>
      <c r="K161" s="18">
        <f>K162</f>
        <v>474072</v>
      </c>
      <c r="L161" s="75">
        <v>0</v>
      </c>
      <c r="M161" s="18">
        <f>M162</f>
        <v>474072</v>
      </c>
    </row>
    <row r="162" spans="2:13" ht="38.25">
      <c r="B162" s="50" t="s">
        <v>159</v>
      </c>
      <c r="C162" s="16" t="s">
        <v>4</v>
      </c>
      <c r="D162" s="16" t="s">
        <v>84</v>
      </c>
      <c r="E162" s="16" t="s">
        <v>149</v>
      </c>
      <c r="F162" s="16"/>
      <c r="G162" s="18">
        <f>G163</f>
        <v>133548</v>
      </c>
      <c r="H162" s="18">
        <f>H164</f>
        <v>0</v>
      </c>
      <c r="I162" s="6">
        <f t="shared" si="16"/>
        <v>133548</v>
      </c>
      <c r="K162" s="18">
        <f>K163</f>
        <v>474072</v>
      </c>
      <c r="L162" s="75">
        <v>0</v>
      </c>
      <c r="M162" s="18">
        <f>M163</f>
        <v>474072</v>
      </c>
    </row>
    <row r="163" spans="2:13" ht="38.25">
      <c r="B163" s="33" t="s">
        <v>204</v>
      </c>
      <c r="C163" s="16" t="s">
        <v>4</v>
      </c>
      <c r="D163" s="16" t="s">
        <v>84</v>
      </c>
      <c r="E163" s="16" t="s">
        <v>148</v>
      </c>
      <c r="F163" s="16"/>
      <c r="G163" s="18">
        <f>G164</f>
        <v>133548</v>
      </c>
      <c r="H163" s="18">
        <f>H165</f>
        <v>0</v>
      </c>
      <c r="I163" s="6">
        <f t="shared" si="16"/>
        <v>133548</v>
      </c>
      <c r="K163" s="18">
        <f>K164</f>
        <v>474072</v>
      </c>
      <c r="L163" s="75">
        <v>0</v>
      </c>
      <c r="M163" s="18">
        <f>M164</f>
        <v>474072</v>
      </c>
    </row>
    <row r="164" spans="2:13" ht="38.25">
      <c r="B164" s="40" t="s">
        <v>152</v>
      </c>
      <c r="C164" s="16" t="s">
        <v>4</v>
      </c>
      <c r="D164" s="16" t="s">
        <v>84</v>
      </c>
      <c r="E164" s="16" t="s">
        <v>150</v>
      </c>
      <c r="F164" s="16"/>
      <c r="G164" s="18">
        <f>G165</f>
        <v>133548</v>
      </c>
      <c r="H164" s="18">
        <f>H165</f>
        <v>0</v>
      </c>
      <c r="I164" s="6">
        <f t="shared" si="16"/>
        <v>133548</v>
      </c>
      <c r="K164" s="18">
        <f>K165</f>
        <v>474072</v>
      </c>
      <c r="L164" s="75">
        <v>0</v>
      </c>
      <c r="M164" s="18">
        <f>M165</f>
        <v>474072</v>
      </c>
    </row>
    <row r="165" spans="2:13" ht="20.25" customHeight="1">
      <c r="B165" s="33" t="s">
        <v>64</v>
      </c>
      <c r="C165" s="16" t="s">
        <v>4</v>
      </c>
      <c r="D165" s="16" t="s">
        <v>84</v>
      </c>
      <c r="E165" s="16" t="s">
        <v>150</v>
      </c>
      <c r="F165" s="16" t="s">
        <v>65</v>
      </c>
      <c r="G165" s="18">
        <f>G166</f>
        <v>133548</v>
      </c>
      <c r="H165" s="18">
        <f>H166</f>
        <v>0</v>
      </c>
      <c r="I165" s="6">
        <f t="shared" si="16"/>
        <v>133548</v>
      </c>
      <c r="K165" s="18">
        <f>K166</f>
        <v>474072</v>
      </c>
      <c r="L165" s="75">
        <v>0</v>
      </c>
      <c r="M165" s="18">
        <f>M166</f>
        <v>474072</v>
      </c>
    </row>
    <row r="166" spans="2:13" ht="45" customHeight="1">
      <c r="B166" s="33" t="s">
        <v>153</v>
      </c>
      <c r="C166" s="16" t="s">
        <v>4</v>
      </c>
      <c r="D166" s="16" t="s">
        <v>84</v>
      </c>
      <c r="E166" s="16" t="s">
        <v>150</v>
      </c>
      <c r="F166" s="16" t="s">
        <v>85</v>
      </c>
      <c r="G166" s="18">
        <f>109548+12000+12000</f>
        <v>133548</v>
      </c>
      <c r="H166" s="18">
        <v>0</v>
      </c>
      <c r="I166" s="6">
        <f t="shared" si="16"/>
        <v>133548</v>
      </c>
      <c r="J166" s="28"/>
      <c r="K166" s="18">
        <v>474072</v>
      </c>
      <c r="L166" s="75">
        <v>0</v>
      </c>
      <c r="M166" s="18">
        <v>474072</v>
      </c>
    </row>
    <row r="167" spans="2:13" ht="25.5">
      <c r="B167" s="33" t="s">
        <v>191</v>
      </c>
      <c r="C167" s="45" t="s">
        <v>4</v>
      </c>
      <c r="D167" s="45" t="s">
        <v>192</v>
      </c>
      <c r="E167" s="45"/>
      <c r="F167" s="16"/>
      <c r="G167" s="18">
        <f aca="true" t="shared" si="17" ref="G167:G172">G168</f>
        <v>38000</v>
      </c>
      <c r="H167" s="18"/>
      <c r="I167" s="6"/>
      <c r="J167" s="28"/>
      <c r="K167" s="18">
        <f aca="true" t="shared" si="18" ref="K167:M172">K168</f>
        <v>50000</v>
      </c>
      <c r="L167" s="75">
        <v>0</v>
      </c>
      <c r="M167" s="18">
        <f t="shared" si="18"/>
        <v>50000</v>
      </c>
    </row>
    <row r="168" spans="2:13" ht="38.25">
      <c r="B168" s="33" t="s">
        <v>193</v>
      </c>
      <c r="C168" s="16" t="s">
        <v>4</v>
      </c>
      <c r="D168" s="16" t="s">
        <v>192</v>
      </c>
      <c r="E168" s="16" t="s">
        <v>158</v>
      </c>
      <c r="F168" s="16"/>
      <c r="G168" s="18">
        <f t="shared" si="17"/>
        <v>38000</v>
      </c>
      <c r="H168" s="18"/>
      <c r="I168" s="6"/>
      <c r="J168" s="28"/>
      <c r="K168" s="18">
        <f t="shared" si="18"/>
        <v>50000</v>
      </c>
      <c r="L168" s="75">
        <v>0</v>
      </c>
      <c r="M168" s="18">
        <f t="shared" si="18"/>
        <v>50000</v>
      </c>
    </row>
    <row r="169" spans="2:13" ht="38.25">
      <c r="B169" s="50" t="s">
        <v>159</v>
      </c>
      <c r="C169" s="16" t="s">
        <v>4</v>
      </c>
      <c r="D169" s="16" t="s">
        <v>192</v>
      </c>
      <c r="E169" s="16" t="s">
        <v>149</v>
      </c>
      <c r="F169" s="16"/>
      <c r="G169" s="18">
        <f t="shared" si="17"/>
        <v>38000</v>
      </c>
      <c r="H169" s="18"/>
      <c r="I169" s="6"/>
      <c r="J169" s="28"/>
      <c r="K169" s="18">
        <f t="shared" si="18"/>
        <v>50000</v>
      </c>
      <c r="L169" s="75">
        <v>0</v>
      </c>
      <c r="M169" s="18">
        <f t="shared" si="18"/>
        <v>50000</v>
      </c>
    </row>
    <row r="170" spans="2:13" ht="27.75" customHeight="1">
      <c r="B170" s="50" t="s">
        <v>194</v>
      </c>
      <c r="C170" s="16" t="s">
        <v>4</v>
      </c>
      <c r="D170" s="16" t="s">
        <v>192</v>
      </c>
      <c r="E170" s="16" t="s">
        <v>148</v>
      </c>
      <c r="F170" s="16"/>
      <c r="G170" s="18">
        <f t="shared" si="17"/>
        <v>38000</v>
      </c>
      <c r="H170" s="18"/>
      <c r="I170" s="6"/>
      <c r="J170" s="28"/>
      <c r="K170" s="18">
        <f t="shared" si="18"/>
        <v>50000</v>
      </c>
      <c r="L170" s="75">
        <v>0</v>
      </c>
      <c r="M170" s="18">
        <f t="shared" si="18"/>
        <v>50000</v>
      </c>
    </row>
    <row r="171" spans="2:13" ht="69" customHeight="1">
      <c r="B171" s="33" t="s">
        <v>195</v>
      </c>
      <c r="C171" s="16" t="s">
        <v>4</v>
      </c>
      <c r="D171" s="16" t="s">
        <v>192</v>
      </c>
      <c r="E171" s="16" t="s">
        <v>196</v>
      </c>
      <c r="F171" s="16"/>
      <c r="G171" s="18">
        <f t="shared" si="17"/>
        <v>38000</v>
      </c>
      <c r="H171" s="18"/>
      <c r="I171" s="6"/>
      <c r="J171" s="28"/>
      <c r="K171" s="18">
        <f t="shared" si="18"/>
        <v>50000</v>
      </c>
      <c r="L171" s="75">
        <v>0</v>
      </c>
      <c r="M171" s="18">
        <f t="shared" si="18"/>
        <v>50000</v>
      </c>
    </row>
    <row r="172" spans="2:13" ht="25.5">
      <c r="B172" s="33" t="s">
        <v>173</v>
      </c>
      <c r="C172" s="16" t="s">
        <v>4</v>
      </c>
      <c r="D172" s="16" t="s">
        <v>192</v>
      </c>
      <c r="E172" s="16" t="s">
        <v>196</v>
      </c>
      <c r="F172" s="16" t="s">
        <v>174</v>
      </c>
      <c r="G172" s="18">
        <f t="shared" si="17"/>
        <v>38000</v>
      </c>
      <c r="H172" s="18"/>
      <c r="I172" s="6"/>
      <c r="J172" s="28"/>
      <c r="K172" s="18">
        <f t="shared" si="18"/>
        <v>50000</v>
      </c>
      <c r="L172" s="75">
        <v>0</v>
      </c>
      <c r="M172" s="18">
        <f t="shared" si="18"/>
        <v>50000</v>
      </c>
    </row>
    <row r="173" spans="2:13" ht="25.5">
      <c r="B173" s="33" t="s">
        <v>197</v>
      </c>
      <c r="C173" s="16" t="s">
        <v>4</v>
      </c>
      <c r="D173" s="16" t="s">
        <v>192</v>
      </c>
      <c r="E173" s="16" t="s">
        <v>196</v>
      </c>
      <c r="F173" s="16" t="s">
        <v>176</v>
      </c>
      <c r="G173" s="18">
        <v>38000</v>
      </c>
      <c r="H173" s="18"/>
      <c r="I173" s="6"/>
      <c r="J173" s="28"/>
      <c r="K173" s="18">
        <v>50000</v>
      </c>
      <c r="L173" s="75">
        <v>0</v>
      </c>
      <c r="M173" s="18">
        <v>50000</v>
      </c>
    </row>
    <row r="174" spans="2:13" ht="12.75">
      <c r="B174" s="64" t="s">
        <v>34</v>
      </c>
      <c r="C174" s="66" t="s">
        <v>4</v>
      </c>
      <c r="D174" s="66" t="s">
        <v>35</v>
      </c>
      <c r="E174" s="66"/>
      <c r="F174" s="65"/>
      <c r="G174" s="56">
        <f>G175</f>
        <v>10000</v>
      </c>
      <c r="H174" s="26" t="e">
        <f>H175</f>
        <v>#REF!</v>
      </c>
      <c r="I174" s="6" t="e">
        <f>G174+H174</f>
        <v>#REF!</v>
      </c>
      <c r="K174" s="56">
        <f aca="true" t="shared" si="19" ref="K174:M179">K175</f>
        <v>10000</v>
      </c>
      <c r="L174" s="75">
        <v>0</v>
      </c>
      <c r="M174" s="56">
        <f t="shared" si="19"/>
        <v>10000</v>
      </c>
    </row>
    <row r="175" spans="2:13" ht="12.75">
      <c r="B175" s="54" t="s">
        <v>36</v>
      </c>
      <c r="C175" s="45" t="s">
        <v>4</v>
      </c>
      <c r="D175" s="45" t="s">
        <v>37</v>
      </c>
      <c r="E175" s="45"/>
      <c r="F175" s="45"/>
      <c r="G175" s="55">
        <f>G176</f>
        <v>10000</v>
      </c>
      <c r="H175" s="26" t="e">
        <f>H176</f>
        <v>#REF!</v>
      </c>
      <c r="I175" s="6" t="e">
        <f>G175+H175</f>
        <v>#REF!</v>
      </c>
      <c r="K175" s="55">
        <f t="shared" si="19"/>
        <v>10000</v>
      </c>
      <c r="L175" s="75">
        <v>0</v>
      </c>
      <c r="M175" s="55">
        <f t="shared" si="19"/>
        <v>10000</v>
      </c>
    </row>
    <row r="176" spans="2:13" ht="37.5" customHeight="1">
      <c r="B176" s="39" t="s">
        <v>205</v>
      </c>
      <c r="C176" s="16" t="s">
        <v>4</v>
      </c>
      <c r="D176" s="16" t="s">
        <v>37</v>
      </c>
      <c r="E176" s="16" t="s">
        <v>98</v>
      </c>
      <c r="F176" s="16"/>
      <c r="G176" s="26">
        <f>G177</f>
        <v>10000</v>
      </c>
      <c r="H176" s="53" t="e">
        <f>#REF!</f>
        <v>#REF!</v>
      </c>
      <c r="I176" s="6" t="e">
        <f>G176+H176</f>
        <v>#REF!</v>
      </c>
      <c r="K176" s="26">
        <f t="shared" si="19"/>
        <v>10000</v>
      </c>
      <c r="L176" s="75">
        <v>0</v>
      </c>
      <c r="M176" s="26">
        <f t="shared" si="19"/>
        <v>10000</v>
      </c>
    </row>
    <row r="177" spans="2:13" ht="39" customHeight="1">
      <c r="B177" s="39" t="s">
        <v>206</v>
      </c>
      <c r="C177" s="16" t="s">
        <v>4</v>
      </c>
      <c r="D177" s="16" t="s">
        <v>37</v>
      </c>
      <c r="E177" s="16" t="s">
        <v>135</v>
      </c>
      <c r="F177" s="16"/>
      <c r="G177" s="26">
        <f>G178</f>
        <v>10000</v>
      </c>
      <c r="H177" s="53">
        <f>H179</f>
        <v>0</v>
      </c>
      <c r="I177" s="6">
        <f>G177+H177</f>
        <v>10000</v>
      </c>
      <c r="K177" s="26">
        <f t="shared" si="19"/>
        <v>10000</v>
      </c>
      <c r="L177" s="75">
        <v>0</v>
      </c>
      <c r="M177" s="26">
        <f t="shared" si="19"/>
        <v>10000</v>
      </c>
    </row>
    <row r="178" spans="1:36" s="41" customFormat="1" ht="51">
      <c r="A178" s="35"/>
      <c r="B178" s="33" t="s">
        <v>207</v>
      </c>
      <c r="C178" s="16" t="s">
        <v>4</v>
      </c>
      <c r="D178" s="16" t="s">
        <v>37</v>
      </c>
      <c r="E178" s="16" t="s">
        <v>169</v>
      </c>
      <c r="F178" s="21"/>
      <c r="G178" s="18">
        <f>G179</f>
        <v>10000</v>
      </c>
      <c r="H178" s="52" t="e">
        <f>#REF!</f>
        <v>#REF!</v>
      </c>
      <c r="I178" s="18" t="e">
        <f>#REF!</f>
        <v>#REF!</v>
      </c>
      <c r="J178" s="35"/>
      <c r="K178" s="18">
        <f t="shared" si="19"/>
        <v>10000</v>
      </c>
      <c r="L178" s="75">
        <v>0</v>
      </c>
      <c r="M178" s="18">
        <f t="shared" si="19"/>
        <v>10000</v>
      </c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</row>
    <row r="179" spans="2:13" ht="26.25" customHeight="1">
      <c r="B179" s="32" t="s">
        <v>168</v>
      </c>
      <c r="C179" s="16" t="s">
        <v>4</v>
      </c>
      <c r="D179" s="16" t="s">
        <v>37</v>
      </c>
      <c r="E179" s="16" t="s">
        <v>169</v>
      </c>
      <c r="F179" s="16" t="s">
        <v>44</v>
      </c>
      <c r="G179" s="26">
        <f>G180</f>
        <v>10000</v>
      </c>
      <c r="H179" s="53">
        <f>H180</f>
        <v>0</v>
      </c>
      <c r="I179" s="6">
        <f aca="true" t="shared" si="20" ref="I179:I186">G179+H179</f>
        <v>10000</v>
      </c>
      <c r="K179" s="26">
        <f t="shared" si="19"/>
        <v>10000</v>
      </c>
      <c r="L179" s="75">
        <v>0</v>
      </c>
      <c r="M179" s="26">
        <f t="shared" si="19"/>
        <v>10000</v>
      </c>
    </row>
    <row r="180" spans="2:13" ht="38.25">
      <c r="B180" s="32" t="s">
        <v>51</v>
      </c>
      <c r="C180" s="16" t="s">
        <v>4</v>
      </c>
      <c r="D180" s="16" t="s">
        <v>37</v>
      </c>
      <c r="E180" s="16" t="s">
        <v>169</v>
      </c>
      <c r="F180" s="16" t="s">
        <v>45</v>
      </c>
      <c r="G180" s="26">
        <v>10000</v>
      </c>
      <c r="H180" s="53">
        <v>0</v>
      </c>
      <c r="I180" s="6">
        <f t="shared" si="20"/>
        <v>10000</v>
      </c>
      <c r="J180" s="28"/>
      <c r="K180" s="26">
        <v>10000</v>
      </c>
      <c r="L180" s="75">
        <v>0</v>
      </c>
      <c r="M180" s="26">
        <v>10000</v>
      </c>
    </row>
    <row r="181" spans="2:13" ht="25.5">
      <c r="B181" s="67" t="s">
        <v>38</v>
      </c>
      <c r="C181" s="68" t="s">
        <v>4</v>
      </c>
      <c r="D181" s="68" t="s">
        <v>39</v>
      </c>
      <c r="E181" s="69"/>
      <c r="F181" s="69"/>
      <c r="G181" s="57">
        <f>G182</f>
        <v>50000</v>
      </c>
      <c r="H181" s="26">
        <f>H182</f>
        <v>0</v>
      </c>
      <c r="I181" s="6">
        <f t="shared" si="20"/>
        <v>50000</v>
      </c>
      <c r="K181" s="57">
        <f>K182</f>
        <v>50000</v>
      </c>
      <c r="L181" s="75">
        <v>0</v>
      </c>
      <c r="M181" s="57">
        <f>M182</f>
        <v>50000</v>
      </c>
    </row>
    <row r="182" spans="2:13" ht="25.5">
      <c r="B182" s="33" t="s">
        <v>40</v>
      </c>
      <c r="C182" s="16" t="s">
        <v>4</v>
      </c>
      <c r="D182" s="16" t="s">
        <v>41</v>
      </c>
      <c r="E182" s="16"/>
      <c r="F182" s="16"/>
      <c r="G182" s="26">
        <f>G183</f>
        <v>50000</v>
      </c>
      <c r="H182" s="26">
        <f>H183</f>
        <v>0</v>
      </c>
      <c r="I182" s="6">
        <f t="shared" si="20"/>
        <v>50000</v>
      </c>
      <c r="K182" s="26">
        <f>K183</f>
        <v>50000</v>
      </c>
      <c r="L182" s="75">
        <v>0</v>
      </c>
      <c r="M182" s="26">
        <f>M183</f>
        <v>50000</v>
      </c>
    </row>
    <row r="183" spans="2:13" ht="51.75" customHeight="1">
      <c r="B183" s="33" t="s">
        <v>151</v>
      </c>
      <c r="C183" s="16" t="s">
        <v>4</v>
      </c>
      <c r="D183" s="16" t="s">
        <v>55</v>
      </c>
      <c r="E183" s="16" t="s">
        <v>136</v>
      </c>
      <c r="F183" s="16"/>
      <c r="G183" s="26">
        <f>G186</f>
        <v>50000</v>
      </c>
      <c r="H183" s="26">
        <f>H186</f>
        <v>0</v>
      </c>
      <c r="I183" s="6">
        <f t="shared" si="20"/>
        <v>50000</v>
      </c>
      <c r="K183" s="26">
        <f>K186</f>
        <v>50000</v>
      </c>
      <c r="L183" s="75">
        <v>0</v>
      </c>
      <c r="M183" s="26">
        <f>M186</f>
        <v>50000</v>
      </c>
    </row>
    <row r="184" spans="2:13" ht="25.5">
      <c r="B184" s="33" t="s">
        <v>62</v>
      </c>
      <c r="C184" s="16" t="s">
        <v>4</v>
      </c>
      <c r="D184" s="16" t="s">
        <v>41</v>
      </c>
      <c r="E184" s="16" t="s">
        <v>137</v>
      </c>
      <c r="F184" s="16"/>
      <c r="G184" s="26">
        <f>G185</f>
        <v>50000</v>
      </c>
      <c r="H184" s="26">
        <f>H185</f>
        <v>0</v>
      </c>
      <c r="I184" s="6">
        <f t="shared" si="20"/>
        <v>50000</v>
      </c>
      <c r="K184" s="26">
        <f>K185</f>
        <v>50000</v>
      </c>
      <c r="L184" s="75">
        <v>0</v>
      </c>
      <c r="M184" s="26">
        <f>M185</f>
        <v>50000</v>
      </c>
    </row>
    <row r="185" spans="2:13" ht="38.25">
      <c r="B185" s="33" t="s">
        <v>50</v>
      </c>
      <c r="C185" s="16" t="s">
        <v>4</v>
      </c>
      <c r="D185" s="16" t="s">
        <v>41</v>
      </c>
      <c r="E185" s="16" t="s">
        <v>137</v>
      </c>
      <c r="F185" s="16" t="s">
        <v>44</v>
      </c>
      <c r="G185" s="26">
        <f>G186</f>
        <v>50000</v>
      </c>
      <c r="H185" s="26">
        <f>H186</f>
        <v>0</v>
      </c>
      <c r="I185" s="6">
        <f t="shared" si="20"/>
        <v>50000</v>
      </c>
      <c r="K185" s="26">
        <f>K186</f>
        <v>50000</v>
      </c>
      <c r="L185" s="75">
        <v>0</v>
      </c>
      <c r="M185" s="26">
        <f>M186</f>
        <v>50000</v>
      </c>
    </row>
    <row r="186" spans="2:13" ht="38.25">
      <c r="B186" s="33" t="s">
        <v>51</v>
      </c>
      <c r="C186" s="16" t="s">
        <v>4</v>
      </c>
      <c r="D186" s="16" t="s">
        <v>41</v>
      </c>
      <c r="E186" s="16" t="s">
        <v>137</v>
      </c>
      <c r="F186" s="16" t="s">
        <v>45</v>
      </c>
      <c r="G186" s="26">
        <v>50000</v>
      </c>
      <c r="H186" s="26">
        <v>0</v>
      </c>
      <c r="I186" s="6">
        <f t="shared" si="20"/>
        <v>50000</v>
      </c>
      <c r="J186" s="28"/>
      <c r="K186" s="26">
        <v>50000</v>
      </c>
      <c r="L186" s="18">
        <v>0</v>
      </c>
      <c r="M186" s="26">
        <v>50000</v>
      </c>
    </row>
    <row r="187" spans="12:13" ht="12.75">
      <c r="L187" s="77"/>
      <c r="M187" s="81"/>
    </row>
    <row r="188" spans="12:13" ht="12.75">
      <c r="L188" s="77"/>
      <c r="M188" s="82"/>
    </row>
    <row r="189" spans="12:13" ht="12.75">
      <c r="L189" s="77"/>
      <c r="M189" s="82"/>
    </row>
    <row r="190" spans="12:13" ht="12.75">
      <c r="L190" s="77"/>
      <c r="M190" s="77"/>
    </row>
    <row r="191" spans="12:13" ht="12.75">
      <c r="L191" s="77"/>
      <c r="M191" s="82"/>
    </row>
    <row r="192" spans="12:13" ht="12.75">
      <c r="L192" s="77"/>
      <c r="M192" s="82"/>
    </row>
    <row r="193" spans="12:13" ht="12.75">
      <c r="L193" s="77"/>
      <c r="M193" s="81"/>
    </row>
    <row r="194" spans="12:13" ht="12.75">
      <c r="L194" s="77"/>
      <c r="M194" s="81"/>
    </row>
    <row r="195" spans="12:13" ht="12.75">
      <c r="L195" s="77"/>
      <c r="M195" s="82"/>
    </row>
    <row r="196" spans="12:13" ht="12.75">
      <c r="L196" s="77"/>
      <c r="M196" s="82"/>
    </row>
    <row r="197" spans="12:13" ht="12.75">
      <c r="L197" s="77"/>
      <c r="M197" s="82"/>
    </row>
    <row r="198" spans="12:13" ht="12.75">
      <c r="L198" s="77"/>
      <c r="M198" s="82"/>
    </row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</sheetData>
  <sheetProtection/>
  <autoFilter ref="B4:G186"/>
  <mergeCells count="2">
    <mergeCell ref="C1:K1"/>
    <mergeCell ref="B2:K2"/>
  </mergeCells>
  <printOptions/>
  <pageMargins left="0.1968503937007874" right="0.15748031496062992" top="0.15748031496062992" bottom="0.15748031496062992" header="0.15748031496062992" footer="0.15748031496062992"/>
  <pageSetup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2021-03-15T07:41:49Z</cp:lastPrinted>
  <dcterms:created xsi:type="dcterms:W3CDTF">2011-10-03T10:41:44Z</dcterms:created>
  <dcterms:modified xsi:type="dcterms:W3CDTF">2021-03-15T08:28:01Z</dcterms:modified>
  <cp:category/>
  <cp:version/>
  <cp:contentType/>
  <cp:contentStatus/>
</cp:coreProperties>
</file>