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36" activeTab="0"/>
  </bookViews>
  <sheets>
    <sheet name="2017г" sheetId="1" r:id="rId1"/>
    <sheet name="Лист1" sheetId="2" r:id="rId2"/>
  </sheets>
  <definedNames>
    <definedName name="_xlnm._FilterDatabase" localSheetId="0" hidden="1">'2017г'!$B$5:$F$203</definedName>
  </definedNames>
  <calcPr fullCalcOnLoad="1"/>
</workbook>
</file>

<file path=xl/comments1.xml><?xml version="1.0" encoding="utf-8"?>
<comments xmlns="http://schemas.openxmlformats.org/spreadsheetml/2006/main">
  <authors>
    <author>LNN</author>
  </authors>
  <commentList>
    <comment ref="B5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2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6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6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9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9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9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0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 
416292</t>
        </r>
      </text>
    </comment>
    <comment ref="B7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0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
</t>
        </r>
      </text>
    </comment>
    <comment ref="B12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5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<sst xmlns="http://schemas.openxmlformats.org/spreadsheetml/2006/main" count="672" uniqueCount="275">
  <si>
    <t>Наименование</t>
  </si>
  <si>
    <t>Раздел, под-раздел</t>
  </si>
  <si>
    <t>Целевая статья</t>
  </si>
  <si>
    <t>РАСХОДЫ ВСЕГО: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</si>
  <si>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</si>
  <si>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</si>
  <si>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</si>
  <si>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</si>
  <si>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</si>
  <si>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</si>
  <si>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</si>
  <si>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</si>
  <si>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</si>
  <si>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</si>
  <si>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</si>
  <si>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</si>
  <si>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</si>
  <si>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</si>
  <si>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</si>
  <si>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</si>
  <si>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</si>
  <si>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</si>
  <si>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</si>
  <si>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</si>
  <si>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</si>
  <si>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</si>
  <si>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</si>
  <si>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</si>
  <si>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</si>
  <si>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</si>
  <si>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</si>
  <si>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</si>
  <si>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</si>
  <si>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</si>
  <si>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</si>
  <si>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</si>
  <si>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</si>
  <si>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</si>
  <si>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</si>
  <si>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</si>
  <si>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</si>
  <si>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</si>
  <si>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</si>
  <si>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</si>
  <si>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</si>
  <si>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Иные бюджетные ассигнования</t>
  </si>
  <si>
    <t xml:space="preserve">Культура, кинематография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</si>
  <si>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</si>
  <si>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</si>
  <si>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</si>
  <si>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</si>
  <si>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</si>
  <si>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</si>
  <si>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 xml:space="preserve">12 02 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</si>
  <si>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</si>
  <si>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</si>
  <si>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</si>
  <si>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</si>
  <si>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</si>
  <si>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Освещение деятельности органов власти поселения</t>
  </si>
  <si>
    <t>Центральный аппарат</t>
  </si>
  <si>
    <t>Социальное обеспечение и иные выплаты населению</t>
  </si>
  <si>
    <t>300</t>
  </si>
  <si>
    <t>Поправки            (+, -)</t>
  </si>
  <si>
    <t>Уточненный план</t>
  </si>
  <si>
    <t>Дорожное хозяйство (дорожные фонды)</t>
  </si>
  <si>
    <t>04 09</t>
  </si>
  <si>
    <t>Подпрограмма "Совершенствование и развитие сети автомобильных дорог на период 2014-2020 годов" поселения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</si>
  <si>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</si>
  <si>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</si>
  <si>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</si>
  <si>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</si>
  <si>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</si>
  <si>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</si>
  <si>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</si>
  <si>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</si>
  <si>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</si>
  <si>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</si>
  <si>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</si>
  <si>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>Мероприятия, направленные на работу с нуждающимися в жилых  помещениях малоимущих граждан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</si>
  <si>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</si>
  <si>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</si>
  <si>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</si>
  <si>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313</t>
  </si>
  <si>
    <t>74 0 00 00000</t>
  </si>
  <si>
    <t>74 0 00 00400</t>
  </si>
  <si>
    <t>74 0 00 00480</t>
  </si>
  <si>
    <t>74 0 00 00920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</si>
  <si>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</si>
  <si>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</si>
  <si>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</si>
  <si>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</si>
  <si>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</si>
  <si>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</si>
  <si>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</si>
  <si>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11 0 00 00000</t>
  </si>
  <si>
    <t>13 0 00 00000</t>
  </si>
  <si>
    <t>99 9 00 00000</t>
  </si>
  <si>
    <t>99 9 00 51180</t>
  </si>
  <si>
    <t>98 0 00 74100</t>
  </si>
  <si>
    <t>38 0 00 74900</t>
  </si>
  <si>
    <t>Осуществление мер по противодействию коррупции в границах поселения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</si>
  <si>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</si>
  <si>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</si>
  <si>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</si>
  <si>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</si>
  <si>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</si>
  <si>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</si>
  <si>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</si>
  <si>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</si>
  <si>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</si>
  <si>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</si>
  <si>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 xml:space="preserve"> "Создание условий для массового отдыха жителей поселения"</t>
  </si>
  <si>
    <t>"Деятельности аварийно-спасательных служб"</t>
  </si>
  <si>
    <t xml:space="preserve"> "Обеспечение безопасности людей на водных объектах, охране их жизни и здоровья"</t>
  </si>
  <si>
    <t xml:space="preserve"> "Профилактика терроризма и экстремизма в границах поселения"</t>
  </si>
  <si>
    <t xml:space="preserve"> "Информирование населения об ограничениях  использования водных объектов"</t>
  </si>
  <si>
    <t>Основное мероприятие "Совершенствование и развитие сети автомобильных дорог на период 2014-2020 годов поселения"</t>
  </si>
  <si>
    <t>24 2 01 00000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</si>
  <si>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</si>
  <si>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</si>
  <si>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</si>
  <si>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</si>
  <si>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</si>
  <si>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75050</t>
  </si>
  <si>
    <t>05 0 01 00000</t>
  </si>
  <si>
    <t>05 0 01 74110</t>
  </si>
  <si>
    <t>05 0 01 74120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</si>
  <si>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</si>
  <si>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80 0 01 00000</t>
  </si>
  <si>
    <t>80 0 01 00660</t>
  </si>
  <si>
    <t>80 0 01 74130</t>
  </si>
  <si>
    <t>80 0 01 74150</t>
  </si>
  <si>
    <t>11 1 01 00000</t>
  </si>
  <si>
    <t>13 0 01 00000</t>
  </si>
  <si>
    <t>89 0 00 70000</t>
  </si>
  <si>
    <t>89 0 00 75070</t>
  </si>
  <si>
    <t>05 Д 01 00000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</si>
  <si>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</si>
  <si>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</si>
  <si>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</si>
  <si>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</si>
  <si>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Материально-техническое обеспечение для государственных (муниципальных) нужд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</si>
  <si>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</si>
  <si>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Закупка товаров, работ и услуг для материально-технического обеспечения в области гражданской обороны</t>
  </si>
  <si>
    <t>98 0 00 00000</t>
  </si>
  <si>
    <t>Пенсионное обеспечение</t>
  </si>
  <si>
    <t>03 1 01 00000</t>
  </si>
  <si>
    <t>03 1 00 00000</t>
  </si>
  <si>
    <t>03 1 01 03030</t>
  </si>
  <si>
    <t>Обеспечение деятельности отдельных федеральных государственных органов
 в области средств массовой информации</t>
  </si>
  <si>
    <t>Пособия и компенсации гражданам и иные социальные выплаты</t>
  </si>
  <si>
    <t>Пособия, компенсации, меры социальной поддержки по публичным нормативным обязательствам</t>
  </si>
  <si>
    <t>74 0 00 00600</t>
  </si>
  <si>
    <t>10 0 01 74200</t>
  </si>
  <si>
    <t>Подпрограмма "Организация и проведение мероприятий в сфере культуры, искусства и кинематографии"</t>
  </si>
  <si>
    <t>11 1 00 00000</t>
  </si>
  <si>
    <t>03 0 00 00000</t>
  </si>
  <si>
    <t>Подпрограмма "Развитие мер социальной поддержки отдельных категорий граждан"</t>
  </si>
  <si>
    <t>03 10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</si>
  <si>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</si>
  <si>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</si>
  <si>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</si>
  <si>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</si>
  <si>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</si>
  <si>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Закупка товаров работ и услуг для организации и проведения мероприятий в сфере культуры, искусства и кинематографии</t>
  </si>
  <si>
    <t>Прочие затраты для организации и проведения мероприятий в сфере культуры, искусства и кинематографии</t>
  </si>
  <si>
    <t>Закупка товаров, работ и услуг для мероприятий в области физической культуры и спорта</t>
  </si>
  <si>
    <t>13 0 01 00990</t>
  </si>
  <si>
    <t>0104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</si>
  <si>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</si>
  <si>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</si>
  <si>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Межбюджетные трансферты</t>
  </si>
  <si>
    <t>500</t>
  </si>
  <si>
    <t>Перечисления другим бюджетам бюджетной системы Российской Федерации</t>
  </si>
  <si>
    <t>540</t>
  </si>
  <si>
    <t>АДМИНИСТРАЦИЯ СЕЛЬСКОГО ПОСЕЛЕНИЯ ДЕРЕВНЯ ТРОСТЬЕ</t>
  </si>
  <si>
    <t>Муниципальная программа "Совершенствование системы управления общественными финансами в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</si>
  <si>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</si>
  <si>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</si>
  <si>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</si>
  <si>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мероприятие«Безопасность жизнедеятельности на территории муниципального образования сельское поселение деревня Тростье» 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</si>
  <si>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</si>
  <si>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Безопасность жизнедеятельности на территории муниципального образования сельское поселение деревня Тростье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</si>
  <si>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</si>
  <si>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 xml:space="preserve">Муниципальная программа "Безопасность жизнедеятельности на территории муниципального образования сельское поселение деревня Тростье" </t>
  </si>
  <si>
    <t>Основное мероприятие "Безопасность жизнедеятельности на территории муниципального образования сельское поселение деревня Тростье"</t>
  </si>
  <si>
    <t xml:space="preserve">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</si>
  <si>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</si>
  <si>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</si>
  <si>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Социальное обеспечение населения</t>
  </si>
  <si>
    <t>10 03</t>
  </si>
  <si>
    <t>Муниципальная  программа "Социальная поддержка граждан в МО СП деревня Тростье"</t>
  </si>
  <si>
    <t>Основное мероприятие "Развитие мер социальной поддержки отдельных категорий граждан"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</si>
  <si>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</si>
  <si>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03 1 01 00980</t>
  </si>
  <si>
    <t>Иные межбюджетные трансферты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</si>
  <si>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</si>
  <si>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</si>
  <si>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</si>
  <si>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</si>
  <si>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</si>
  <si>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</si>
  <si>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Основное мероприятие "Социальная поддержка граждан в МО СП деревня Тростье"</t>
  </si>
  <si>
    <t xml:space="preserve">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</si>
  <si>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</si>
  <si>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>Расходы на обеспечение развития физической культуры и спорта сельского поселения деревня Тростье</t>
  </si>
  <si>
    <t>Подпрограмма "Чистая вода в СП деревня Тростье"</t>
  </si>
  <si>
    <t xml:space="preserve">05 02 </t>
  </si>
  <si>
    <t>05 1 00 00000</t>
  </si>
  <si>
    <t>05 1 01 71050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</si>
  <si>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</si>
  <si>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01 06</t>
  </si>
  <si>
    <t>00 0 00 000000</t>
  </si>
  <si>
    <t>51 0 00 000000</t>
  </si>
  <si>
    <t>51 0 02 00000</t>
  </si>
  <si>
    <t>51 0 02 74170</t>
  </si>
  <si>
    <t>000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</si>
  <si>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</si>
  <si>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</si>
  <si>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</si>
  <si>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</si>
  <si>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</si>
  <si>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</si>
  <si>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</si>
  <si>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Создание условий для оранизации досуга и обеспечения жителей поселения услугами организаций культуры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</si>
  <si>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</si>
  <si>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11 1 02 00000</t>
  </si>
  <si>
    <t>11 1 02 74180</t>
  </si>
  <si>
    <t>Измененные бюджетные ассигнования 
на 2019 год</t>
  </si>
  <si>
    <t>Основное мероприятие "Организация разработки и корректировки документов территориального планирования Жуковского района"</t>
  </si>
  <si>
    <t xml:space="preserve"> Реализация мероприятий</t>
  </si>
  <si>
    <t>38 1 02 00000</t>
  </si>
  <si>
    <t xml:space="preserve">01 07 </t>
  </si>
  <si>
    <t>01 07</t>
  </si>
  <si>
    <t>880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</si>
  <si>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</si>
  <si>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</si>
  <si>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</si>
  <si>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</si>
  <si>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1300000000</t>
  </si>
  <si>
    <t>1300200000</t>
  </si>
  <si>
    <t>Муниципальная программа "Развитие физической культуры и спорта сельского поселения село Высокиничи"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</si>
  <si>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</si>
  <si>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(рублей)</t>
  </si>
  <si>
    <t>850</t>
  </si>
  <si>
    <t>Уплата налогов, сборов и иных платежей</t>
  </si>
  <si>
    <t xml:space="preserve">Утвержденные бюджетные ассигнования 
</t>
  </si>
  <si>
    <t>Касс.расход</t>
  </si>
  <si>
    <t>%Исполнения</t>
  </si>
  <si>
    <t>51 0 04 S0250</t>
  </si>
  <si>
    <t>13 0 02 L5760</t>
  </si>
  <si>
    <t>00 0 00 00000</t>
  </si>
  <si>
    <t>Дрегие общественные вопросы</t>
  </si>
  <si>
    <t xml:space="preserve">Обеспечение финансовой устойчивости муниципальных образований Калужской области </t>
  </si>
  <si>
    <t>Иные закупки товаов, работ и услуг для обеспечения государственных (муниципальных) нужд</t>
  </si>
  <si>
    <t>82 0 00 00000</t>
  </si>
  <si>
    <t>82 0 00 06190</t>
  </si>
  <si>
    <t>51 0 W3 00150</t>
  </si>
  <si>
    <t>38 0 00 S7070</t>
  </si>
  <si>
    <t>0113</t>
  </si>
  <si>
    <t>123</t>
  </si>
  <si>
    <t>740 00 00920</t>
  </si>
  <si>
    <t xml:space="preserve">Иные выплаты, за исключением фонда оплаты труда государственных (муниципальных) органов,лицам,привлекаемым согласно законодательствудля выполнения отдельных полномочий </t>
  </si>
  <si>
    <t>0412</t>
  </si>
  <si>
    <t>1200000900</t>
  </si>
  <si>
    <t>Закупка товаров,работ и услуг для обеспечения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</si>
  <si>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</si>
  <si>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Реализация мероприятий, направленных на развитие водохозяйственного комплекса в муниципальном образовании  в рамках программы "Чистая вода в Жуковском районе" муниципальной программы "Обеспечение доступным и комфортным жильем и коммунальными услугами населения Жуковского района"</t>
  </si>
  <si>
    <t>05 1 01 79040</t>
  </si>
  <si>
    <t>0502</t>
  </si>
  <si>
    <t>Муниципальная программа "Развитие физической культуры и спорта сельского поселения деревня Тростье"</t>
  </si>
  <si>
    <t>Иные закупки товаров и услуг для обеспечения государственных (муниципальных) нужд</t>
  </si>
  <si>
    <t xml:space="preserve">"Распределение бюджетных ассигнований  бюджета СП деревня Тростье по разделам, подразделам,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бюджетов на 2020 год       
                                                                          "      
</t>
  </si>
  <si>
    <t>Приложение № 3 к решению Сельской Думы МО сельского поселения деревня Тростье "Об исполнении бюджета МО сельского поселения деревня Тростье за 2020 год № 6 от 05.04.2021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</si>
</sst>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1"/>
      <name val="Arial Cyr"/>
      <family val="2"/>
    </font>
    <font>
      <b/>
      <sz val="10"/>
      <color indexed="11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8"/>
      <name val="Tahoma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8" fillId="0" borderId="1">
      <alignment horizontal="left"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2" applyNumberFormat="0" applyAlignment="0" applyProtection="0"/>
    <xf numFmtId="0" fontId="40" fillId="23" borderId="3" applyNumberFormat="0" applyAlignment="0" applyProtection="0"/>
    <xf numFmtId="0" fontId="41" fillId="23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4" borderId="8" applyNumberFormat="0" applyAlignment="0" applyProtection="0"/>
    <xf numFmtId="0" fontId="28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10" fillId="0" borderId="0">
      <alignment vertical="top" wrapText="1"/>
      <protection/>
    </xf>
    <xf numFmtId="0" fontId="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7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4" fontId="1" fillId="29" borderId="11" xfId="0" applyNumberFormat="1" applyFont="1" applyFill="1" applyBorder="1" applyAlignment="1">
      <alignment horizontal="right" wrapText="1"/>
    </xf>
    <xf numFmtId="0" fontId="1" fillId="29" borderId="0" xfId="0" applyFont="1" applyFill="1" applyAlignment="1">
      <alignment wrapText="1"/>
    </xf>
    <xf numFmtId="0" fontId="1" fillId="29" borderId="0" xfId="0" applyFont="1" applyFill="1" applyAlignment="1">
      <alignment/>
    </xf>
    <xf numFmtId="4" fontId="1" fillId="29" borderId="11" xfId="0" applyNumberFormat="1" applyFont="1" applyFill="1" applyBorder="1" applyAlignment="1">
      <alignment/>
    </xf>
    <xf numFmtId="49" fontId="46" fillId="30" borderId="11" xfId="0" applyNumberFormat="1" applyFont="1" applyFill="1" applyBorder="1" applyAlignment="1">
      <alignment horizontal="center" wrapText="1"/>
    </xf>
    <xf numFmtId="49" fontId="1" fillId="30" borderId="11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/>
    </xf>
    <xf numFmtId="4" fontId="1" fillId="30" borderId="11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8" fillId="30" borderId="11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wrapText="1"/>
    </xf>
    <xf numFmtId="4" fontId="3" fillId="30" borderId="11" xfId="0" applyNumberFormat="1" applyFont="1" applyFill="1" applyBorder="1" applyAlignment="1">
      <alignment horizontal="right" wrapText="1"/>
    </xf>
    <xf numFmtId="4" fontId="9" fillId="30" borderId="11" xfId="0" applyNumberFormat="1" applyFont="1" applyFill="1" applyBorder="1" applyAlignment="1">
      <alignment horizontal="right" wrapText="1"/>
    </xf>
    <xf numFmtId="4" fontId="7" fillId="30" borderId="11" xfId="0" applyNumberFormat="1" applyFont="1" applyFill="1" applyBorder="1" applyAlignment="1">
      <alignment horizontal="right" wrapText="1"/>
    </xf>
    <xf numFmtId="4" fontId="7" fillId="30" borderId="12" xfId="0" applyNumberFormat="1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/>
    </xf>
    <xf numFmtId="0" fontId="1" fillId="31" borderId="0" xfId="0" applyFont="1" applyFill="1" applyAlignment="1">
      <alignment wrapText="1"/>
    </xf>
    <xf numFmtId="0" fontId="1" fillId="31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4" fontId="11" fillId="30" borderId="11" xfId="0" applyNumberFormat="1" applyFont="1" applyFill="1" applyBorder="1" applyAlignment="1">
      <alignment horizontal="right" wrapText="1"/>
    </xf>
    <xf numFmtId="0" fontId="1" fillId="30" borderId="11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vertical="center" wrapText="1"/>
    </xf>
    <xf numFmtId="0" fontId="46" fillId="30" borderId="11" xfId="0" applyFont="1" applyFill="1" applyBorder="1" applyAlignment="1">
      <alignment horizontal="left" wrapText="1"/>
    </xf>
    <xf numFmtId="0" fontId="1" fillId="30" borderId="0" xfId="0" applyFont="1" applyFill="1" applyAlignment="1">
      <alignment wrapText="1"/>
    </xf>
    <xf numFmtId="0" fontId="3" fillId="30" borderId="13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wrapText="1"/>
    </xf>
    <xf numFmtId="0" fontId="1" fillId="30" borderId="1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0" fillId="30" borderId="11" xfId="0" applyFont="1" applyFill="1" applyBorder="1" applyAlignment="1">
      <alignment horizontal="center" wrapText="1"/>
    </xf>
    <xf numFmtId="49" fontId="7" fillId="30" borderId="11" xfId="0" applyNumberFormat="1" applyFont="1" applyFill="1" applyBorder="1" applyAlignment="1">
      <alignment horizontal="center" wrapText="1"/>
    </xf>
    <xf numFmtId="49" fontId="4" fillId="30" borderId="11" xfId="0" applyNumberFormat="1" applyFont="1" applyFill="1" applyBorder="1" applyAlignment="1">
      <alignment horizontal="center" wrapText="1"/>
    </xf>
    <xf numFmtId="49" fontId="1" fillId="30" borderId="13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 horizontal="center"/>
    </xf>
    <xf numFmtId="0" fontId="1" fillId="34" borderId="0" xfId="0" applyFont="1" applyFill="1" applyAlignment="1">
      <alignment wrapText="1"/>
    </xf>
    <xf numFmtId="4" fontId="0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47" fillId="35" borderId="11" xfId="0" applyFont="1" applyFill="1" applyBorder="1" applyAlignment="1">
      <alignment vertical="top" wrapText="1"/>
    </xf>
    <xf numFmtId="49" fontId="1" fillId="0" borderId="11" xfId="0" applyNumberFormat="1" applyFont="1" applyBorder="1" applyAlignment="1">
      <alignment horizontal="center" wrapText="1"/>
    </xf>
    <xf numFmtId="4" fontId="1" fillId="30" borderId="14" xfId="0" applyNumberFormat="1" applyFont="1" applyFill="1" applyBorder="1" applyAlignment="1">
      <alignment horizontal="right" wrapText="1"/>
    </xf>
    <xf numFmtId="4" fontId="1" fillId="30" borderId="14" xfId="0" applyNumberFormat="1" applyFont="1" applyFill="1" applyBorder="1" applyAlignment="1">
      <alignment/>
    </xf>
    <xf numFmtId="0" fontId="1" fillId="30" borderId="13" xfId="0" applyFont="1" applyFill="1" applyBorder="1" applyAlignment="1">
      <alignment vertical="center" wrapText="1"/>
    </xf>
    <xf numFmtId="4" fontId="1" fillId="30" borderId="13" xfId="0" applyNumberFormat="1" applyFont="1" applyFill="1" applyBorder="1" applyAlignment="1">
      <alignment/>
    </xf>
    <xf numFmtId="4" fontId="3" fillId="30" borderId="11" xfId="0" applyNumberFormat="1" applyFont="1" applyFill="1" applyBorder="1" applyAlignment="1">
      <alignment/>
    </xf>
    <xf numFmtId="4" fontId="3" fillId="30" borderId="12" xfId="0" applyNumberFormat="1" applyFont="1" applyFill="1" applyBorder="1" applyAlignment="1">
      <alignment/>
    </xf>
    <xf numFmtId="0" fontId="15" fillId="30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30" borderId="11" xfId="0" applyNumberFormat="1" applyFont="1" applyFill="1" applyBorder="1" applyAlignment="1">
      <alignment vertical="center" wrapText="1"/>
    </xf>
    <xf numFmtId="49" fontId="47" fillId="0" borderId="1" xfId="34" applyNumberFormat="1" applyFont="1" applyProtection="1">
      <alignment horizontal="center" vertical="top" shrinkToFit="1"/>
      <protection/>
    </xf>
    <xf numFmtId="0" fontId="47" fillId="0" borderId="1" xfId="36" applyNumberFormat="1" applyFont="1" applyProtection="1">
      <alignment vertical="top" wrapText="1"/>
      <protection/>
    </xf>
    <xf numFmtId="0" fontId="47" fillId="0" borderId="1" xfId="36" applyNumberFormat="1" applyFont="1" applyAlignment="1" applyProtection="1">
      <alignment horizontal="left" vertical="top" wrapText="1"/>
      <protection/>
    </xf>
    <xf numFmtId="49" fontId="47" fillId="0" borderId="1" xfId="34" applyNumberFormat="1" applyFont="1" applyAlignment="1" applyProtection="1">
      <alignment horizontal="center" shrinkToFit="1"/>
      <protection/>
    </xf>
    <xf numFmtId="0" fontId="3" fillId="30" borderId="11" xfId="0" applyFont="1" applyFill="1" applyBorder="1" applyAlignment="1">
      <alignment vertical="center" wrapText="1"/>
    </xf>
    <xf numFmtId="49" fontId="3" fillId="30" borderId="11" xfId="0" applyNumberFormat="1" applyFont="1" applyFill="1" applyBorder="1" applyAlignment="1">
      <alignment horizontal="center" wrapText="1"/>
    </xf>
    <xf numFmtId="49" fontId="3" fillId="30" borderId="13" xfId="0" applyNumberFormat="1" applyFont="1" applyFill="1" applyBorder="1" applyAlignment="1">
      <alignment horizontal="center" wrapText="1"/>
    </xf>
    <xf numFmtId="0" fontId="3" fillId="30" borderId="12" xfId="0" applyFont="1" applyFill="1" applyBorder="1" applyAlignment="1">
      <alignment vertical="center" wrapText="1"/>
    </xf>
    <xf numFmtId="49" fontId="3" fillId="30" borderId="15" xfId="0" applyNumberFormat="1" applyFont="1" applyFill="1" applyBorder="1" applyAlignment="1">
      <alignment horizontal="center" wrapText="1"/>
    </xf>
    <xf numFmtId="49" fontId="3" fillId="30" borderId="12" xfId="0" applyNumberFormat="1" applyFont="1" applyFill="1" applyBorder="1" applyAlignment="1">
      <alignment horizontal="center" wrapText="1"/>
    </xf>
    <xf numFmtId="0" fontId="47" fillId="0" borderId="1" xfId="37" applyNumberFormat="1" applyFont="1" applyProtection="1">
      <alignment vertical="top" wrapText="1"/>
      <protection/>
    </xf>
    <xf numFmtId="1" fontId="47" fillId="0" borderId="1" xfId="33" applyNumberFormat="1" applyFont="1" applyAlignment="1" applyProtection="1">
      <alignment horizontal="center" shrinkToFit="1"/>
      <protection/>
    </xf>
    <xf numFmtId="0" fontId="46" fillId="30" borderId="11" xfId="0" applyFont="1" applyFill="1" applyBorder="1" applyAlignment="1">
      <alignment horizontal="center" wrapText="1"/>
    </xf>
    <xf numFmtId="1" fontId="47" fillId="0" borderId="1" xfId="33" applyNumberFormat="1" applyFont="1" applyProtection="1">
      <alignment horizontal="center" vertical="top" shrinkToFit="1"/>
      <protection/>
    </xf>
    <xf numFmtId="0" fontId="47" fillId="0" borderId="1" xfId="38" applyNumberFormat="1" applyFont="1" applyProtection="1">
      <alignment vertical="top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4" fontId="1" fillId="0" borderId="0" xfId="0" applyNumberFormat="1" applyFont="1" applyFill="1" applyAlignment="1">
      <alignment/>
    </xf>
    <xf numFmtId="0" fontId="2" fillId="3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48" fillId="0" borderId="1" xfId="38" applyNumberFormat="1" applyFont="1" applyProtection="1">
      <alignment vertical="top" wrapText="1"/>
      <protection/>
    </xf>
    <xf numFmtId="1" fontId="48" fillId="0" borderId="1" xfId="33" applyNumberFormat="1" applyFont="1" applyAlignment="1" applyProtection="1">
      <alignment horizontal="center" shrinkToFi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49" fillId="30" borderId="11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2" fillId="30" borderId="0" xfId="0" applyFont="1" applyFill="1" applyAlignment="1">
      <alignment horizontal="right" vertical="top" wrapText="1"/>
    </xf>
    <xf numFmtId="0" fontId="47" fillId="0" borderId="1" xfId="35" applyNumberFormat="1" applyFont="1" applyAlignment="1" applyProtection="1">
      <alignment horizontal="left" vertical="top" wrapText="1" shrinkToFi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9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5"/>
  <sheetViews>
    <sheetView tabSelected="1" zoomScale="110" zoomScaleNormal="110" zoomScalePageLayoutView="0" workbookViewId="0" topLeftCell="A1">
      <selection activeCell="J1" sqref="J1:L1"/>
    </sheetView>
  </sheetViews>
  <sheetFormatPr defaultColWidth="9.00390625" defaultRowHeight="15.75"/>
  <cols>
    <col min="1" max="1" width="2.25390625" style="1" customWidth="1"/>
    <col min="2" max="2" width="34.875" style="35" customWidth="1"/>
    <col min="3" max="3" width="6.375" style="46" customWidth="1"/>
    <col min="4" max="4" width="11.875" style="17" customWidth="1"/>
    <col min="5" max="5" width="6.75390625" style="17" customWidth="1"/>
    <col min="6" max="6" width="11.00390625" style="17" hidden="1" customWidth="1"/>
    <col min="7" max="7" width="10.50390625" style="13" hidden="1" customWidth="1"/>
    <col min="8" max="8" width="11.625" style="1" hidden="1" customWidth="1"/>
    <col min="9" max="9" width="13.875" style="1" hidden="1" customWidth="1"/>
    <col min="10" max="10" width="10.75390625" style="17" customWidth="1"/>
    <col min="11" max="11" width="12.375" style="17" customWidth="1"/>
    <col min="12" max="12" width="8.125" style="17" customWidth="1"/>
    <col min="13" max="13" width="17.75390625" style="1" customWidth="1"/>
    <col min="14" max="14" width="11.00390625" style="17" bestFit="1" customWidth="1"/>
    <col min="15" max="37" width="9.00390625" style="17" customWidth="1"/>
    <col min="38" max="16384" width="9.00390625" style="1" customWidth="1"/>
  </cols>
  <sheetData>
    <row r="1" spans="3:12" ht="45" customHeight="1">
      <c r="C1" s="80"/>
      <c r="D1" s="80"/>
      <c r="E1" s="80"/>
      <c r="F1" s="80"/>
      <c r="G1" s="80"/>
      <c r="H1" s="80"/>
      <c r="I1" s="80"/>
      <c r="J1" s="88" t="s">
        <v>274</v>
      </c>
      <c r="K1" s="88"/>
      <c r="L1" s="88"/>
    </row>
    <row r="2" spans="2:12" ht="70.5" customHeight="1">
      <c r="B2" s="87" t="s">
        <v>273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35.25" customHeight="1">
      <c r="B3" s="77"/>
      <c r="C3" s="77"/>
      <c r="D3" s="77"/>
      <c r="E3" s="77"/>
      <c r="F3" s="77"/>
      <c r="G3" s="77"/>
      <c r="H3" s="77"/>
      <c r="I3" s="77"/>
      <c r="J3" s="78" t="s">
        <v>244</v>
      </c>
      <c r="K3" s="78" t="s">
        <v>244</v>
      </c>
      <c r="L3" s="78"/>
    </row>
    <row r="4" spans="2:12" ht="67.5" customHeight="1">
      <c r="B4" s="36" t="s">
        <v>0</v>
      </c>
      <c r="C4" s="36" t="s">
        <v>1</v>
      </c>
      <c r="D4" s="36" t="s">
        <v>2</v>
      </c>
      <c r="E4" s="20" t="s">
        <v>54</v>
      </c>
      <c r="F4" s="20" t="s">
        <v>229</v>
      </c>
      <c r="G4" s="20" t="s">
        <v>63</v>
      </c>
      <c r="H4" s="8" t="s">
        <v>64</v>
      </c>
      <c r="I4" s="19">
        <v>16684109</v>
      </c>
      <c r="J4" s="20" t="s">
        <v>247</v>
      </c>
      <c r="K4" s="20" t="s">
        <v>248</v>
      </c>
      <c r="L4" s="20" t="s">
        <v>249</v>
      </c>
    </row>
    <row r="5" spans="2:12" ht="12.75">
      <c r="B5" s="37">
        <v>1</v>
      </c>
      <c r="C5" s="21">
        <v>2</v>
      </c>
      <c r="D5" s="21">
        <v>3</v>
      </c>
      <c r="E5" s="21">
        <v>4</v>
      </c>
      <c r="F5" s="21">
        <v>6</v>
      </c>
      <c r="G5" s="21">
        <v>7</v>
      </c>
      <c r="H5" s="2">
        <v>8</v>
      </c>
      <c r="J5" s="21">
        <v>5</v>
      </c>
      <c r="K5" s="21">
        <v>6</v>
      </c>
      <c r="L5" s="21">
        <v>7</v>
      </c>
    </row>
    <row r="6" spans="2:37" s="3" customFormat="1" ht="14.25" customHeight="1">
      <c r="B6" s="59" t="s">
        <v>3</v>
      </c>
      <c r="C6" s="42"/>
      <c r="D6" s="42"/>
      <c r="E6" s="42"/>
      <c r="F6" s="31">
        <f>F7</f>
        <v>9417752.46</v>
      </c>
      <c r="G6" s="22" t="e">
        <f>G7</f>
        <v>#REF!</v>
      </c>
      <c r="H6" s="10" t="e">
        <f>G6+F6</f>
        <v>#REF!</v>
      </c>
      <c r="J6" s="31">
        <f>J7</f>
        <v>11835407.54</v>
      </c>
      <c r="K6" s="31">
        <f>K7</f>
        <v>10438605.310000002</v>
      </c>
      <c r="L6" s="31">
        <f aca="true" t="shared" si="0" ref="L6:L69">K6/J6*100</f>
        <v>88.1981061887456</v>
      </c>
      <c r="M6" s="60"/>
      <c r="N6" s="48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</row>
    <row r="7" spans="2:37" s="3" customFormat="1" ht="32.25" customHeight="1">
      <c r="B7" s="38" t="s">
        <v>176</v>
      </c>
      <c r="C7" s="16"/>
      <c r="D7" s="16"/>
      <c r="E7" s="16"/>
      <c r="F7" s="18">
        <f>F8+F51+F57+F93+F112+F164+F176+F191+F198</f>
        <v>9417752.46</v>
      </c>
      <c r="G7" s="23" t="e">
        <f>G8+G51+G93+G112+G164+G176+G191+G198+G57</f>
        <v>#REF!</v>
      </c>
      <c r="H7" s="9" t="e">
        <f>G7+F7</f>
        <v>#REF!</v>
      </c>
      <c r="J7" s="18">
        <f>J8+J51+J57+J93+J112+J164+J176+J191+J198</f>
        <v>11835407.54</v>
      </c>
      <c r="K7" s="18">
        <f>K8+K51+K57+K93+K112+K164+K176+K191+K198</f>
        <v>10438605.310000002</v>
      </c>
      <c r="L7" s="31">
        <f>K7/J7*100</f>
        <v>88.1981061887456</v>
      </c>
      <c r="M7" s="60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2:37" s="4" customFormat="1" ht="16.5" customHeight="1">
      <c r="B8" s="33" t="s">
        <v>4</v>
      </c>
      <c r="C8" s="16" t="s">
        <v>5</v>
      </c>
      <c r="D8" s="16"/>
      <c r="E8" s="16"/>
      <c r="F8" s="18">
        <f>F9+F19+F30+F35</f>
        <v>2873194</v>
      </c>
      <c r="G8" s="18" t="e">
        <f>#REF!+G30+G35</f>
        <v>#REF!</v>
      </c>
      <c r="H8" s="6" t="e">
        <f aca="true" t="shared" si="1" ref="H8:H56">F8+G8</f>
        <v>#REF!</v>
      </c>
      <c r="J8" s="18">
        <f>J9+J19+J30+J35+J25</f>
        <v>3320985.1799999997</v>
      </c>
      <c r="K8" s="18">
        <f>K9+K19+K30+K35+K25</f>
        <v>3226373.0300000003</v>
      </c>
      <c r="L8" s="31">
        <f>K8/J8*100</f>
        <v>97.15108183650493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2:37" s="4" customFormat="1" ht="60" customHeight="1">
      <c r="B9" s="33" t="s">
        <v>6</v>
      </c>
      <c r="C9" s="16" t="s">
        <v>169</v>
      </c>
      <c r="D9" s="16"/>
      <c r="E9" s="16"/>
      <c r="F9" s="18">
        <f>F10</f>
        <v>2673194</v>
      </c>
      <c r="G9" s="18"/>
      <c r="H9" s="6"/>
      <c r="J9" s="18">
        <f>J10</f>
        <v>2883702.1799999997</v>
      </c>
      <c r="K9" s="18">
        <f>K10</f>
        <v>2810090.0300000003</v>
      </c>
      <c r="L9" s="31">
        <f t="shared" si="0"/>
        <v>97.44730400696234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2:37" s="5" customFormat="1" ht="28.5" customHeight="1">
      <c r="B10" s="33" t="s">
        <v>178</v>
      </c>
      <c r="C10" s="16" t="s">
        <v>7</v>
      </c>
      <c r="D10" s="16" t="s">
        <v>84</v>
      </c>
      <c r="E10" s="16"/>
      <c r="F10" s="18">
        <f>F11+F16</f>
        <v>2673194</v>
      </c>
      <c r="G10" s="18" t="e">
        <f>G11+G16</f>
        <v>#REF!</v>
      </c>
      <c r="H10" s="6" t="e">
        <f t="shared" si="1"/>
        <v>#REF!</v>
      </c>
      <c r="J10" s="18">
        <f>J11+J16</f>
        <v>2883702.1799999997</v>
      </c>
      <c r="K10" s="18">
        <f>K11+K16</f>
        <v>2810090.0300000003</v>
      </c>
      <c r="L10" s="31">
        <f t="shared" si="0"/>
        <v>97.44730400696234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2:37" s="5" customFormat="1" ht="25.5">
      <c r="B11" s="33" t="s">
        <v>60</v>
      </c>
      <c r="C11" s="16" t="s">
        <v>7</v>
      </c>
      <c r="D11" s="16" t="s">
        <v>85</v>
      </c>
      <c r="E11" s="16"/>
      <c r="F11" s="18">
        <f>F12+F14</f>
        <v>2072659</v>
      </c>
      <c r="G11" s="18" t="e">
        <f>G12+G14+#REF!</f>
        <v>#REF!</v>
      </c>
      <c r="H11" s="6" t="e">
        <f t="shared" si="1"/>
        <v>#REF!</v>
      </c>
      <c r="J11" s="18">
        <f>J12+J14</f>
        <v>2196512.44</v>
      </c>
      <c r="K11" s="18">
        <f>K12+K14</f>
        <v>2122900.29</v>
      </c>
      <c r="L11" s="31">
        <f t="shared" si="0"/>
        <v>96.64868048732745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2:37" s="5" customFormat="1" ht="76.5" customHeight="1">
      <c r="B12" s="33" t="s">
        <v>50</v>
      </c>
      <c r="C12" s="16" t="s">
        <v>8</v>
      </c>
      <c r="D12" s="16" t="s">
        <v>85</v>
      </c>
      <c r="E12" s="16" t="s">
        <v>40</v>
      </c>
      <c r="F12" s="18">
        <f>F13</f>
        <v>1610659</v>
      </c>
      <c r="G12" s="18">
        <f>G13</f>
        <v>0</v>
      </c>
      <c r="H12" s="6">
        <f t="shared" si="1"/>
        <v>1610659</v>
      </c>
      <c r="J12" s="18">
        <f>J13</f>
        <v>1607754.52</v>
      </c>
      <c r="K12" s="18">
        <f>K13</f>
        <v>1607754.52</v>
      </c>
      <c r="L12" s="31">
        <f t="shared" si="0"/>
        <v>100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2:37" s="5" customFormat="1" ht="29.25" customHeight="1">
      <c r="B13" s="33" t="s">
        <v>47</v>
      </c>
      <c r="C13" s="16" t="s">
        <v>8</v>
      </c>
      <c r="D13" s="16" t="s">
        <v>85</v>
      </c>
      <c r="E13" s="16" t="s">
        <v>41</v>
      </c>
      <c r="F13" s="18">
        <f>1260550+350109</f>
        <v>1610659</v>
      </c>
      <c r="G13" s="18">
        <v>0</v>
      </c>
      <c r="H13" s="6">
        <f t="shared" si="1"/>
        <v>1610659</v>
      </c>
      <c r="I13" s="27"/>
      <c r="J13" s="18">
        <v>1607754.52</v>
      </c>
      <c r="K13" s="18">
        <v>1607754.52</v>
      </c>
      <c r="L13" s="31">
        <f t="shared" si="0"/>
        <v>100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2:37" s="5" customFormat="1" ht="30.75" customHeight="1">
      <c r="B14" s="33" t="s">
        <v>48</v>
      </c>
      <c r="C14" s="16" t="s">
        <v>8</v>
      </c>
      <c r="D14" s="16" t="s">
        <v>85</v>
      </c>
      <c r="E14" s="16" t="s">
        <v>42</v>
      </c>
      <c r="F14" s="18">
        <f>F15</f>
        <v>462000</v>
      </c>
      <c r="G14" s="18">
        <f>G15</f>
        <v>0</v>
      </c>
      <c r="H14" s="6">
        <f t="shared" si="1"/>
        <v>462000</v>
      </c>
      <c r="J14" s="18">
        <f>J15</f>
        <v>588757.92</v>
      </c>
      <c r="K14" s="18">
        <f>K15</f>
        <v>515145.77</v>
      </c>
      <c r="L14" s="31">
        <f t="shared" si="0"/>
        <v>87.49704292725268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2:37" s="5" customFormat="1" ht="43.5" customHeight="1">
      <c r="B15" s="33" t="s">
        <v>49</v>
      </c>
      <c r="C15" s="16" t="s">
        <v>8</v>
      </c>
      <c r="D15" s="16" t="s">
        <v>85</v>
      </c>
      <c r="E15" s="16" t="s">
        <v>43</v>
      </c>
      <c r="F15" s="18">
        <f>462000</f>
        <v>462000</v>
      </c>
      <c r="G15" s="18">
        <v>0</v>
      </c>
      <c r="H15" s="6">
        <f t="shared" si="1"/>
        <v>462000</v>
      </c>
      <c r="I15" s="27"/>
      <c r="J15" s="18">
        <v>588757.92</v>
      </c>
      <c r="K15" s="18">
        <v>515145.77</v>
      </c>
      <c r="L15" s="31">
        <f t="shared" si="0"/>
        <v>87.49704292725268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2:37" s="5" customFormat="1" ht="38.25">
      <c r="B16" s="33" t="s">
        <v>9</v>
      </c>
      <c r="C16" s="16" t="s">
        <v>8</v>
      </c>
      <c r="D16" s="16" t="s">
        <v>86</v>
      </c>
      <c r="E16" s="16"/>
      <c r="F16" s="18">
        <f>F17</f>
        <v>600535</v>
      </c>
      <c r="G16" s="18">
        <f>G17</f>
        <v>0</v>
      </c>
      <c r="H16" s="6">
        <f t="shared" si="1"/>
        <v>600535</v>
      </c>
      <c r="J16" s="18">
        <f>J17</f>
        <v>687189.74</v>
      </c>
      <c r="K16" s="18">
        <f>K17</f>
        <v>687189.74</v>
      </c>
      <c r="L16" s="31">
        <f t="shared" si="0"/>
        <v>100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2:37" s="5" customFormat="1" ht="80.25" customHeight="1">
      <c r="B17" s="33" t="s">
        <v>50</v>
      </c>
      <c r="C17" s="16" t="s">
        <v>8</v>
      </c>
      <c r="D17" s="16" t="s">
        <v>86</v>
      </c>
      <c r="E17" s="16" t="s">
        <v>40</v>
      </c>
      <c r="F17" s="18">
        <f>F18</f>
        <v>600535</v>
      </c>
      <c r="G17" s="18">
        <f>G18</f>
        <v>0</v>
      </c>
      <c r="H17" s="6">
        <f t="shared" si="1"/>
        <v>600535</v>
      </c>
      <c r="J17" s="18">
        <f>J18</f>
        <v>687189.74</v>
      </c>
      <c r="K17" s="18">
        <f>K18</f>
        <v>687189.74</v>
      </c>
      <c r="L17" s="31">
        <f t="shared" si="0"/>
        <v>100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2:37" s="5" customFormat="1" ht="33" customHeight="1">
      <c r="B18" s="33" t="s">
        <v>47</v>
      </c>
      <c r="C18" s="16" t="s">
        <v>8</v>
      </c>
      <c r="D18" s="16" t="s">
        <v>86</v>
      </c>
      <c r="E18" s="16" t="s">
        <v>41</v>
      </c>
      <c r="F18" s="18">
        <v>600535</v>
      </c>
      <c r="G18" s="18">
        <v>0</v>
      </c>
      <c r="H18" s="6">
        <f t="shared" si="1"/>
        <v>600535</v>
      </c>
      <c r="I18" s="27"/>
      <c r="J18" s="18">
        <v>687189.74</v>
      </c>
      <c r="K18" s="18">
        <v>687189.74</v>
      </c>
      <c r="L18" s="31">
        <f t="shared" si="0"/>
        <v>100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s="5" customFormat="1" ht="57.75" customHeight="1">
      <c r="B19" s="33" t="s">
        <v>211</v>
      </c>
      <c r="C19" s="16" t="s">
        <v>212</v>
      </c>
      <c r="D19" s="16" t="s">
        <v>213</v>
      </c>
      <c r="E19" s="16"/>
      <c r="F19" s="18">
        <f>F20</f>
        <v>75000</v>
      </c>
      <c r="G19" s="18"/>
      <c r="H19" s="6"/>
      <c r="I19" s="27"/>
      <c r="J19" s="18">
        <f aca="true" t="shared" si="2" ref="J19:K23">J20</f>
        <v>75000</v>
      </c>
      <c r="K19" s="18">
        <f t="shared" si="2"/>
        <v>75000</v>
      </c>
      <c r="L19" s="31">
        <f t="shared" si="0"/>
        <v>100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s="5" customFormat="1" ht="51" customHeight="1">
      <c r="B20" s="33" t="s">
        <v>177</v>
      </c>
      <c r="C20" s="16" t="s">
        <v>212</v>
      </c>
      <c r="D20" s="16" t="s">
        <v>214</v>
      </c>
      <c r="E20" s="16"/>
      <c r="F20" s="18">
        <f>F21</f>
        <v>75000</v>
      </c>
      <c r="G20" s="18"/>
      <c r="H20" s="6"/>
      <c r="I20" s="27"/>
      <c r="J20" s="18">
        <f t="shared" si="2"/>
        <v>75000</v>
      </c>
      <c r="K20" s="18">
        <f t="shared" si="2"/>
        <v>75000</v>
      </c>
      <c r="L20" s="31">
        <f t="shared" si="0"/>
        <v>100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2:37" s="5" customFormat="1" ht="103.5" customHeight="1">
      <c r="B21" s="61" t="s">
        <v>170</v>
      </c>
      <c r="C21" s="16" t="s">
        <v>212</v>
      </c>
      <c r="D21" s="16" t="s">
        <v>215</v>
      </c>
      <c r="E21" s="16"/>
      <c r="F21" s="18">
        <f>F22</f>
        <v>75000</v>
      </c>
      <c r="G21" s="18"/>
      <c r="H21" s="6"/>
      <c r="I21" s="27"/>
      <c r="J21" s="18">
        <f t="shared" si="2"/>
        <v>75000</v>
      </c>
      <c r="K21" s="18">
        <f t="shared" si="2"/>
        <v>75000</v>
      </c>
      <c r="L21" s="31">
        <f t="shared" si="0"/>
        <v>100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2:37" s="5" customFormat="1" ht="174" customHeight="1">
      <c r="B22" s="61" t="s">
        <v>171</v>
      </c>
      <c r="C22" s="16" t="s">
        <v>212</v>
      </c>
      <c r="D22" s="16" t="s">
        <v>216</v>
      </c>
      <c r="E22" s="16"/>
      <c r="F22" s="18">
        <f>F23</f>
        <v>75000</v>
      </c>
      <c r="G22" s="18"/>
      <c r="H22" s="6"/>
      <c r="I22" s="27"/>
      <c r="J22" s="18">
        <f t="shared" si="2"/>
        <v>75000</v>
      </c>
      <c r="K22" s="18">
        <f t="shared" si="2"/>
        <v>75000</v>
      </c>
      <c r="L22" s="31">
        <f t="shared" si="0"/>
        <v>100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2:37" s="5" customFormat="1" ht="18.75" customHeight="1">
      <c r="B23" s="33" t="s">
        <v>172</v>
      </c>
      <c r="C23" s="16" t="s">
        <v>212</v>
      </c>
      <c r="D23" s="16" t="s">
        <v>216</v>
      </c>
      <c r="E23" s="16" t="s">
        <v>173</v>
      </c>
      <c r="F23" s="18">
        <f>F24</f>
        <v>75000</v>
      </c>
      <c r="G23" s="18"/>
      <c r="H23" s="6"/>
      <c r="I23" s="27"/>
      <c r="J23" s="18">
        <f t="shared" si="2"/>
        <v>75000</v>
      </c>
      <c r="K23" s="18">
        <f t="shared" si="2"/>
        <v>75000</v>
      </c>
      <c r="L23" s="31">
        <f t="shared" si="0"/>
        <v>100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2:37" s="5" customFormat="1" ht="28.5" customHeight="1">
      <c r="B24" s="33" t="s">
        <v>174</v>
      </c>
      <c r="C24" s="16" t="s">
        <v>212</v>
      </c>
      <c r="D24" s="16" t="s">
        <v>216</v>
      </c>
      <c r="E24" s="16" t="s">
        <v>175</v>
      </c>
      <c r="F24" s="18">
        <v>75000</v>
      </c>
      <c r="G24" s="18"/>
      <c r="H24" s="6"/>
      <c r="I24" s="27"/>
      <c r="J24" s="18">
        <v>75000</v>
      </c>
      <c r="K24" s="18">
        <v>75000</v>
      </c>
      <c r="L24" s="31">
        <f t="shared" si="0"/>
        <v>100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2:37" s="5" customFormat="1" ht="16.5" customHeight="1">
      <c r="B25" s="72" t="s">
        <v>236</v>
      </c>
      <c r="C25" s="16" t="s">
        <v>233</v>
      </c>
      <c r="D25" s="75" t="s">
        <v>252</v>
      </c>
      <c r="E25" s="16"/>
      <c r="F25" s="18"/>
      <c r="G25" s="18"/>
      <c r="H25" s="6"/>
      <c r="I25" s="27"/>
      <c r="J25" s="18">
        <f aca="true" t="shared" si="3" ref="J25:K28">J26</f>
        <v>55000</v>
      </c>
      <c r="K25" s="18">
        <f t="shared" si="3"/>
        <v>55000</v>
      </c>
      <c r="L25" s="31">
        <f t="shared" si="0"/>
        <v>100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2:37" s="5" customFormat="1" ht="29.25" customHeight="1">
      <c r="B26" s="72" t="s">
        <v>237</v>
      </c>
      <c r="C26" s="16" t="s">
        <v>234</v>
      </c>
      <c r="D26" s="75" t="s">
        <v>256</v>
      </c>
      <c r="E26" s="16"/>
      <c r="F26" s="18"/>
      <c r="G26" s="18"/>
      <c r="H26" s="6"/>
      <c r="I26" s="27"/>
      <c r="J26" s="18">
        <f t="shared" si="3"/>
        <v>55000</v>
      </c>
      <c r="K26" s="18">
        <f t="shared" si="3"/>
        <v>55000</v>
      </c>
      <c r="L26" s="31">
        <f t="shared" si="0"/>
        <v>100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2:37" s="5" customFormat="1" ht="29.25" customHeight="1">
      <c r="B27" s="72" t="s">
        <v>238</v>
      </c>
      <c r="C27" s="16" t="s">
        <v>233</v>
      </c>
      <c r="D27" s="75" t="s">
        <v>257</v>
      </c>
      <c r="E27" s="16"/>
      <c r="F27" s="18"/>
      <c r="G27" s="18"/>
      <c r="H27" s="6"/>
      <c r="I27" s="27"/>
      <c r="J27" s="18">
        <f t="shared" si="3"/>
        <v>55000</v>
      </c>
      <c r="K27" s="18">
        <f t="shared" si="3"/>
        <v>55000</v>
      </c>
      <c r="L27" s="31">
        <f t="shared" si="0"/>
        <v>100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37" s="5" customFormat="1" ht="16.5" customHeight="1">
      <c r="B28" s="72" t="s">
        <v>45</v>
      </c>
      <c r="C28" s="16" t="s">
        <v>234</v>
      </c>
      <c r="D28" s="75" t="s">
        <v>257</v>
      </c>
      <c r="E28" s="16" t="s">
        <v>44</v>
      </c>
      <c r="F28" s="18"/>
      <c r="G28" s="18"/>
      <c r="H28" s="6"/>
      <c r="I28" s="27"/>
      <c r="J28" s="18">
        <f t="shared" si="3"/>
        <v>55000</v>
      </c>
      <c r="K28" s="18">
        <f t="shared" si="3"/>
        <v>55000</v>
      </c>
      <c r="L28" s="31">
        <f t="shared" si="0"/>
        <v>100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2:37" s="5" customFormat="1" ht="16.5" customHeight="1">
      <c r="B29" s="72" t="s">
        <v>239</v>
      </c>
      <c r="C29" s="16" t="s">
        <v>234</v>
      </c>
      <c r="D29" s="75" t="s">
        <v>257</v>
      </c>
      <c r="E29" s="16" t="s">
        <v>235</v>
      </c>
      <c r="F29" s="18"/>
      <c r="G29" s="18"/>
      <c r="H29" s="6"/>
      <c r="I29" s="27"/>
      <c r="J29" s="18">
        <v>55000</v>
      </c>
      <c r="K29" s="18">
        <v>55000</v>
      </c>
      <c r="L29" s="31">
        <f t="shared" si="0"/>
        <v>100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2:37" s="5" customFormat="1" ht="15" customHeight="1">
      <c r="B30" s="33" t="s">
        <v>10</v>
      </c>
      <c r="C30" s="16" t="s">
        <v>11</v>
      </c>
      <c r="D30" s="16" t="s">
        <v>252</v>
      </c>
      <c r="E30" s="16"/>
      <c r="F30" s="18">
        <f aca="true" t="shared" si="4" ref="F30:G33">F31</f>
        <v>20000</v>
      </c>
      <c r="G30" s="18">
        <f t="shared" si="4"/>
        <v>0</v>
      </c>
      <c r="H30" s="6">
        <f t="shared" si="1"/>
        <v>20000</v>
      </c>
      <c r="J30" s="18">
        <f aca="true" t="shared" si="5" ref="J30:K33">J31</f>
        <v>20000</v>
      </c>
      <c r="K30" s="18">
        <f t="shared" si="5"/>
        <v>0</v>
      </c>
      <c r="L30" s="31">
        <f t="shared" si="0"/>
        <v>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2:37" s="5" customFormat="1" ht="27.75" customHeight="1">
      <c r="B31" s="33" t="s">
        <v>178</v>
      </c>
      <c r="C31" s="16" t="s">
        <v>11</v>
      </c>
      <c r="D31" s="16" t="s">
        <v>84</v>
      </c>
      <c r="E31" s="16"/>
      <c r="F31" s="18">
        <f t="shared" si="4"/>
        <v>20000</v>
      </c>
      <c r="G31" s="18">
        <f t="shared" si="4"/>
        <v>0</v>
      </c>
      <c r="H31" s="6">
        <f t="shared" si="1"/>
        <v>20000</v>
      </c>
      <c r="J31" s="18">
        <f t="shared" si="5"/>
        <v>20000</v>
      </c>
      <c r="K31" s="18">
        <f t="shared" si="5"/>
        <v>0</v>
      </c>
      <c r="L31" s="31">
        <f t="shared" si="0"/>
        <v>0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2:37" s="5" customFormat="1" ht="27.75" customHeight="1">
      <c r="B32" s="33" t="s">
        <v>179</v>
      </c>
      <c r="C32" s="16" t="s">
        <v>11</v>
      </c>
      <c r="D32" s="16" t="s">
        <v>153</v>
      </c>
      <c r="E32" s="16"/>
      <c r="F32" s="18">
        <f t="shared" si="4"/>
        <v>20000</v>
      </c>
      <c r="G32" s="18">
        <f t="shared" si="4"/>
        <v>0</v>
      </c>
      <c r="H32" s="6">
        <f t="shared" si="1"/>
        <v>20000</v>
      </c>
      <c r="J32" s="18">
        <f t="shared" si="5"/>
        <v>20000</v>
      </c>
      <c r="K32" s="18">
        <f t="shared" si="5"/>
        <v>0</v>
      </c>
      <c r="L32" s="31">
        <f t="shared" si="0"/>
        <v>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2:37" s="5" customFormat="1" ht="14.25" customHeight="1">
      <c r="B33" s="33" t="s">
        <v>45</v>
      </c>
      <c r="C33" s="16" t="s">
        <v>11</v>
      </c>
      <c r="D33" s="16" t="s">
        <v>153</v>
      </c>
      <c r="E33" s="16" t="s">
        <v>44</v>
      </c>
      <c r="F33" s="18">
        <f t="shared" si="4"/>
        <v>20000</v>
      </c>
      <c r="G33" s="18">
        <f t="shared" si="4"/>
        <v>0</v>
      </c>
      <c r="H33" s="6">
        <f t="shared" si="1"/>
        <v>20000</v>
      </c>
      <c r="J33" s="18">
        <f t="shared" si="5"/>
        <v>20000</v>
      </c>
      <c r="K33" s="18">
        <f t="shared" si="5"/>
        <v>0</v>
      </c>
      <c r="L33" s="31">
        <f t="shared" si="0"/>
        <v>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2:37" s="5" customFormat="1" ht="25.5">
      <c r="B34" s="33" t="s">
        <v>51</v>
      </c>
      <c r="C34" s="16" t="s">
        <v>11</v>
      </c>
      <c r="D34" s="16" t="s">
        <v>153</v>
      </c>
      <c r="E34" s="16" t="s">
        <v>52</v>
      </c>
      <c r="F34" s="18">
        <v>20000</v>
      </c>
      <c r="G34" s="18">
        <v>0</v>
      </c>
      <c r="H34" s="6">
        <f t="shared" si="1"/>
        <v>20000</v>
      </c>
      <c r="I34" s="27"/>
      <c r="J34" s="18">
        <v>20000</v>
      </c>
      <c r="K34" s="18">
        <v>0</v>
      </c>
      <c r="L34" s="31">
        <f t="shared" si="0"/>
        <v>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2:37" s="5" customFormat="1" ht="23.25" customHeight="1">
      <c r="B35" s="66" t="s">
        <v>12</v>
      </c>
      <c r="C35" s="67" t="s">
        <v>13</v>
      </c>
      <c r="D35" s="67" t="s">
        <v>252</v>
      </c>
      <c r="E35" s="67"/>
      <c r="F35" s="22">
        <f>F39</f>
        <v>105000</v>
      </c>
      <c r="G35" s="22">
        <f>G39</f>
        <v>0</v>
      </c>
      <c r="H35" s="10">
        <f t="shared" si="1"/>
        <v>105000</v>
      </c>
      <c r="I35" s="81"/>
      <c r="J35" s="22">
        <f>J39+J36+J46+J43+J48</f>
        <v>287283</v>
      </c>
      <c r="K35" s="22">
        <f>K39+K36+K46+K43+K48</f>
        <v>286283</v>
      </c>
      <c r="L35" s="31">
        <f t="shared" si="0"/>
        <v>99.65191118165711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2:37" s="5" customFormat="1" ht="18" customHeight="1">
      <c r="B36" s="66" t="s">
        <v>253</v>
      </c>
      <c r="C36" s="16" t="s">
        <v>13</v>
      </c>
      <c r="D36" s="16" t="s">
        <v>258</v>
      </c>
      <c r="E36" s="16"/>
      <c r="F36" s="22"/>
      <c r="G36" s="22"/>
      <c r="H36" s="10"/>
      <c r="I36" s="81"/>
      <c r="J36" s="18">
        <f>J37</f>
        <v>56000</v>
      </c>
      <c r="K36" s="18">
        <f>K37</f>
        <v>56000</v>
      </c>
      <c r="L36" s="31">
        <f t="shared" si="0"/>
        <v>100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2:37" s="5" customFormat="1" ht="51" customHeight="1">
      <c r="B37" s="66" t="s">
        <v>221</v>
      </c>
      <c r="C37" s="16" t="s">
        <v>13</v>
      </c>
      <c r="D37" s="16" t="s">
        <v>258</v>
      </c>
      <c r="E37" s="16" t="s">
        <v>42</v>
      </c>
      <c r="F37" s="22"/>
      <c r="G37" s="22"/>
      <c r="H37" s="10"/>
      <c r="I37" s="81"/>
      <c r="J37" s="18">
        <v>56000</v>
      </c>
      <c r="K37" s="18">
        <f>K38</f>
        <v>56000</v>
      </c>
      <c r="L37" s="31">
        <f t="shared" si="0"/>
        <v>100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2:37" s="5" customFormat="1" ht="47.25" customHeight="1">
      <c r="B38" s="66" t="s">
        <v>49</v>
      </c>
      <c r="C38" s="16" t="s">
        <v>13</v>
      </c>
      <c r="D38" s="16" t="s">
        <v>258</v>
      </c>
      <c r="E38" s="16" t="s">
        <v>43</v>
      </c>
      <c r="F38" s="22"/>
      <c r="G38" s="22"/>
      <c r="H38" s="10"/>
      <c r="I38" s="81"/>
      <c r="J38" s="18">
        <v>56000</v>
      </c>
      <c r="K38" s="18">
        <v>56000</v>
      </c>
      <c r="L38" s="31">
        <f t="shared" si="0"/>
        <v>100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2:37" s="5" customFormat="1" ht="27.75" customHeight="1">
      <c r="B39" s="33" t="s">
        <v>178</v>
      </c>
      <c r="C39" s="16" t="s">
        <v>13</v>
      </c>
      <c r="D39" s="16" t="s">
        <v>84</v>
      </c>
      <c r="E39" s="16"/>
      <c r="F39" s="18">
        <f>F40+F50</f>
        <v>105000</v>
      </c>
      <c r="G39" s="18">
        <f>G40</f>
        <v>0</v>
      </c>
      <c r="H39" s="6">
        <f t="shared" si="1"/>
        <v>105000</v>
      </c>
      <c r="J39" s="18">
        <f>J40</f>
        <v>211150</v>
      </c>
      <c r="K39" s="18">
        <f>K40+K50</f>
        <v>211150</v>
      </c>
      <c r="L39" s="31">
        <f t="shared" si="0"/>
        <v>100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2:37" s="5" customFormat="1" ht="20.25" customHeight="1">
      <c r="B40" s="33" t="s">
        <v>14</v>
      </c>
      <c r="C40" s="16" t="s">
        <v>13</v>
      </c>
      <c r="D40" s="16" t="s">
        <v>87</v>
      </c>
      <c r="E40" s="16"/>
      <c r="F40" s="18">
        <f>F41</f>
        <v>100000</v>
      </c>
      <c r="G40" s="18">
        <f>G41</f>
        <v>0</v>
      </c>
      <c r="H40" s="6">
        <f t="shared" si="1"/>
        <v>100000</v>
      </c>
      <c r="J40" s="18">
        <f>J41</f>
        <v>211150</v>
      </c>
      <c r="K40" s="18">
        <f>K41</f>
        <v>211150</v>
      </c>
      <c r="L40" s="31">
        <f t="shared" si="0"/>
        <v>100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2:37" s="5" customFormat="1" ht="28.5" customHeight="1">
      <c r="B41" s="33" t="s">
        <v>48</v>
      </c>
      <c r="C41" s="16" t="s">
        <v>13</v>
      </c>
      <c r="D41" s="16" t="s">
        <v>87</v>
      </c>
      <c r="E41" s="16" t="s">
        <v>42</v>
      </c>
      <c r="F41" s="18">
        <f>F42</f>
        <v>100000</v>
      </c>
      <c r="G41" s="18">
        <f>G50+G42</f>
        <v>0</v>
      </c>
      <c r="H41" s="6">
        <f t="shared" si="1"/>
        <v>100000</v>
      </c>
      <c r="J41" s="18">
        <f>J42</f>
        <v>211150</v>
      </c>
      <c r="K41" s="18">
        <f>K42</f>
        <v>211150</v>
      </c>
      <c r="L41" s="31">
        <f t="shared" si="0"/>
        <v>100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2:37" s="5" customFormat="1" ht="39" customHeight="1">
      <c r="B42" s="33" t="s">
        <v>49</v>
      </c>
      <c r="C42" s="16" t="s">
        <v>13</v>
      </c>
      <c r="D42" s="16" t="s">
        <v>87</v>
      </c>
      <c r="E42" s="16" t="s">
        <v>43</v>
      </c>
      <c r="F42" s="18">
        <v>100000</v>
      </c>
      <c r="G42" s="18">
        <v>0</v>
      </c>
      <c r="H42" s="6">
        <f t="shared" si="1"/>
        <v>100000</v>
      </c>
      <c r="I42" s="27"/>
      <c r="J42" s="18">
        <v>211150</v>
      </c>
      <c r="K42" s="18">
        <v>211150</v>
      </c>
      <c r="L42" s="31">
        <f t="shared" si="0"/>
        <v>100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2:37" s="5" customFormat="1" ht="90" customHeight="1">
      <c r="B43" s="33" t="s">
        <v>50</v>
      </c>
      <c r="C43" s="16" t="s">
        <v>260</v>
      </c>
      <c r="D43" s="16" t="s">
        <v>87</v>
      </c>
      <c r="E43" s="16" t="s">
        <v>40</v>
      </c>
      <c r="F43" s="18"/>
      <c r="G43" s="18"/>
      <c r="H43" s="6"/>
      <c r="I43" s="27"/>
      <c r="J43" s="18">
        <v>16926</v>
      </c>
      <c r="K43" s="18">
        <f>K44</f>
        <v>16926</v>
      </c>
      <c r="L43" s="31">
        <f t="shared" si="0"/>
        <v>100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2:37" s="5" customFormat="1" ht="39" customHeight="1">
      <c r="B44" s="33" t="s">
        <v>47</v>
      </c>
      <c r="C44" s="16" t="s">
        <v>260</v>
      </c>
      <c r="D44" s="16" t="s">
        <v>87</v>
      </c>
      <c r="E44" s="16" t="s">
        <v>41</v>
      </c>
      <c r="F44" s="18"/>
      <c r="G44" s="18"/>
      <c r="H44" s="6"/>
      <c r="I44" s="27"/>
      <c r="J44" s="18">
        <v>16926</v>
      </c>
      <c r="K44" s="18">
        <f>K45</f>
        <v>16926</v>
      </c>
      <c r="L44" s="31">
        <f t="shared" si="0"/>
        <v>100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2:37" s="5" customFormat="1" ht="39" customHeight="1">
      <c r="B45" s="33" t="s">
        <v>263</v>
      </c>
      <c r="C45" s="16" t="s">
        <v>260</v>
      </c>
      <c r="D45" s="16" t="s">
        <v>262</v>
      </c>
      <c r="E45" s="16" t="s">
        <v>261</v>
      </c>
      <c r="F45" s="18"/>
      <c r="G45" s="18"/>
      <c r="H45" s="6"/>
      <c r="I45" s="27"/>
      <c r="J45" s="18">
        <v>16926</v>
      </c>
      <c r="K45" s="18">
        <v>16926</v>
      </c>
      <c r="L45" s="31">
        <f t="shared" si="0"/>
        <v>100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2:37" s="5" customFormat="1" ht="15" customHeight="1">
      <c r="B46" s="33" t="s">
        <v>45</v>
      </c>
      <c r="C46" s="16" t="s">
        <v>13</v>
      </c>
      <c r="D46" s="16" t="s">
        <v>87</v>
      </c>
      <c r="E46" s="16" t="s">
        <v>44</v>
      </c>
      <c r="F46" s="18"/>
      <c r="G46" s="18"/>
      <c r="H46" s="6"/>
      <c r="I46" s="27"/>
      <c r="J46" s="18">
        <f>J47</f>
        <v>2207</v>
      </c>
      <c r="K46" s="18">
        <f>K47</f>
        <v>2207</v>
      </c>
      <c r="L46" s="31">
        <f t="shared" si="0"/>
        <v>100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2:37" s="5" customFormat="1" ht="16.5" customHeight="1">
      <c r="B47" s="33" t="s">
        <v>246</v>
      </c>
      <c r="C47" s="16" t="s">
        <v>13</v>
      </c>
      <c r="D47" s="16" t="s">
        <v>87</v>
      </c>
      <c r="E47" s="16" t="s">
        <v>245</v>
      </c>
      <c r="F47" s="18"/>
      <c r="G47" s="18"/>
      <c r="H47" s="6"/>
      <c r="I47" s="27"/>
      <c r="J47" s="18">
        <v>2207</v>
      </c>
      <c r="K47" s="18">
        <v>2207</v>
      </c>
      <c r="L47" s="31">
        <f t="shared" si="0"/>
        <v>100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2:37" s="5" customFormat="1" ht="30.75" customHeight="1">
      <c r="B48" s="33" t="s">
        <v>101</v>
      </c>
      <c r="C48" s="16" t="s">
        <v>13</v>
      </c>
      <c r="D48" s="16" t="s">
        <v>145</v>
      </c>
      <c r="E48" s="16"/>
      <c r="F48" s="18">
        <f>F49</f>
        <v>5000</v>
      </c>
      <c r="G48" s="18">
        <v>0</v>
      </c>
      <c r="H48" s="6">
        <f t="shared" si="1"/>
        <v>5000</v>
      </c>
      <c r="I48" s="35"/>
      <c r="J48" s="18">
        <f>J49</f>
        <v>1000</v>
      </c>
      <c r="K48" s="18">
        <f>K49</f>
        <v>0</v>
      </c>
      <c r="L48" s="31">
        <f t="shared" si="0"/>
        <v>0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2:37" s="5" customFormat="1" ht="27.75" customHeight="1">
      <c r="B49" s="34" t="s">
        <v>48</v>
      </c>
      <c r="C49" s="16" t="s">
        <v>13</v>
      </c>
      <c r="D49" s="16" t="s">
        <v>99</v>
      </c>
      <c r="E49" s="16" t="s">
        <v>42</v>
      </c>
      <c r="F49" s="18">
        <f>F50</f>
        <v>5000</v>
      </c>
      <c r="G49" s="18">
        <v>0</v>
      </c>
      <c r="H49" s="6">
        <f>F49+G49</f>
        <v>5000</v>
      </c>
      <c r="I49" s="35"/>
      <c r="J49" s="18">
        <f>J50</f>
        <v>1000</v>
      </c>
      <c r="K49" s="18">
        <f>K50</f>
        <v>0</v>
      </c>
      <c r="L49" s="31">
        <f t="shared" si="0"/>
        <v>0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2:37" s="5" customFormat="1" ht="38.25">
      <c r="B50" s="34" t="s">
        <v>49</v>
      </c>
      <c r="C50" s="16" t="s">
        <v>13</v>
      </c>
      <c r="D50" s="16" t="s">
        <v>99</v>
      </c>
      <c r="E50" s="16" t="s">
        <v>43</v>
      </c>
      <c r="F50" s="18">
        <v>5000</v>
      </c>
      <c r="G50" s="18">
        <v>0</v>
      </c>
      <c r="H50" s="6">
        <f t="shared" si="1"/>
        <v>5000</v>
      </c>
      <c r="I50" s="30"/>
      <c r="J50" s="18">
        <v>1000</v>
      </c>
      <c r="K50" s="18">
        <v>0</v>
      </c>
      <c r="L50" s="31">
        <f t="shared" si="0"/>
        <v>0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2:37" s="5" customFormat="1" ht="25.5">
      <c r="B51" s="66" t="s">
        <v>15</v>
      </c>
      <c r="C51" s="67" t="s">
        <v>16</v>
      </c>
      <c r="D51" s="67" t="s">
        <v>252</v>
      </c>
      <c r="E51" s="67"/>
      <c r="F51" s="22">
        <f aca="true" t="shared" si="6" ref="F51:G55">F52</f>
        <v>52164</v>
      </c>
      <c r="G51" s="22">
        <f t="shared" si="6"/>
        <v>0</v>
      </c>
      <c r="H51" s="10">
        <f t="shared" si="1"/>
        <v>52164</v>
      </c>
      <c r="I51" s="81"/>
      <c r="J51" s="22">
        <f aca="true" t="shared" si="7" ref="J51:K55">J52</f>
        <v>52938</v>
      </c>
      <c r="K51" s="22">
        <f t="shared" si="7"/>
        <v>52938</v>
      </c>
      <c r="L51" s="31">
        <f t="shared" si="0"/>
        <v>100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2:37" s="5" customFormat="1" ht="25.5">
      <c r="B52" s="33" t="s">
        <v>17</v>
      </c>
      <c r="C52" s="16" t="s">
        <v>18</v>
      </c>
      <c r="D52" s="16" t="s">
        <v>252</v>
      </c>
      <c r="E52" s="16"/>
      <c r="F52" s="18">
        <f t="shared" si="6"/>
        <v>52164</v>
      </c>
      <c r="G52" s="18">
        <f t="shared" si="6"/>
        <v>0</v>
      </c>
      <c r="H52" s="6">
        <f t="shared" si="1"/>
        <v>52164</v>
      </c>
      <c r="J52" s="18">
        <f t="shared" si="7"/>
        <v>52938</v>
      </c>
      <c r="K52" s="18">
        <f t="shared" si="7"/>
        <v>52938</v>
      </c>
      <c r="L52" s="31">
        <f t="shared" si="0"/>
        <v>100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2:37" s="5" customFormat="1" ht="25.5">
      <c r="B53" s="32" t="s">
        <v>55</v>
      </c>
      <c r="C53" s="21" t="s">
        <v>56</v>
      </c>
      <c r="D53" s="74" t="s">
        <v>97</v>
      </c>
      <c r="E53" s="16"/>
      <c r="F53" s="18">
        <f>F54</f>
        <v>52164</v>
      </c>
      <c r="G53" s="18">
        <f>G54</f>
        <v>0</v>
      </c>
      <c r="H53" s="6">
        <f t="shared" si="1"/>
        <v>52164</v>
      </c>
      <c r="J53" s="18">
        <f t="shared" si="7"/>
        <v>52938</v>
      </c>
      <c r="K53" s="18">
        <f t="shared" si="7"/>
        <v>52938</v>
      </c>
      <c r="L53" s="31">
        <f t="shared" si="0"/>
        <v>100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2:37" s="5" customFormat="1" ht="38.25">
      <c r="B54" s="39" t="s">
        <v>57</v>
      </c>
      <c r="C54" s="21" t="s">
        <v>56</v>
      </c>
      <c r="D54" s="74" t="s">
        <v>98</v>
      </c>
      <c r="E54" s="16"/>
      <c r="F54" s="18">
        <f t="shared" si="6"/>
        <v>52164</v>
      </c>
      <c r="G54" s="18">
        <f t="shared" si="6"/>
        <v>0</v>
      </c>
      <c r="H54" s="6">
        <f t="shared" si="1"/>
        <v>52164</v>
      </c>
      <c r="J54" s="18">
        <f t="shared" si="7"/>
        <v>52938</v>
      </c>
      <c r="K54" s="18">
        <f t="shared" si="7"/>
        <v>52938</v>
      </c>
      <c r="L54" s="31">
        <f t="shared" si="0"/>
        <v>100</v>
      </c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2:37" s="5" customFormat="1" ht="29.25" customHeight="1">
      <c r="B55" s="33" t="s">
        <v>48</v>
      </c>
      <c r="C55" s="16" t="s">
        <v>18</v>
      </c>
      <c r="D55" s="74" t="s">
        <v>98</v>
      </c>
      <c r="E55" s="16" t="s">
        <v>42</v>
      </c>
      <c r="F55" s="18">
        <f t="shared" si="6"/>
        <v>52164</v>
      </c>
      <c r="G55" s="18">
        <f t="shared" si="6"/>
        <v>0</v>
      </c>
      <c r="H55" s="6">
        <f t="shared" si="1"/>
        <v>52164</v>
      </c>
      <c r="J55" s="18">
        <f t="shared" si="7"/>
        <v>52938</v>
      </c>
      <c r="K55" s="18">
        <f t="shared" si="7"/>
        <v>52938</v>
      </c>
      <c r="L55" s="31">
        <f t="shared" si="0"/>
        <v>100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2:37" s="5" customFormat="1" ht="38.25">
      <c r="B56" s="33" t="s">
        <v>49</v>
      </c>
      <c r="C56" s="16" t="s">
        <v>18</v>
      </c>
      <c r="D56" s="74" t="s">
        <v>98</v>
      </c>
      <c r="E56" s="16" t="s">
        <v>43</v>
      </c>
      <c r="F56" s="18">
        <v>52164</v>
      </c>
      <c r="G56" s="18"/>
      <c r="H56" s="6">
        <f t="shared" si="1"/>
        <v>52164</v>
      </c>
      <c r="I56" s="30"/>
      <c r="J56" s="18">
        <v>52938</v>
      </c>
      <c r="K56" s="18">
        <v>52938</v>
      </c>
      <c r="L56" s="31">
        <f t="shared" si="0"/>
        <v>100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2:37" s="12" customFormat="1" ht="32.25" customHeight="1">
      <c r="B57" s="66" t="s">
        <v>68</v>
      </c>
      <c r="C57" s="67" t="s">
        <v>69</v>
      </c>
      <c r="D57" s="67" t="s">
        <v>252</v>
      </c>
      <c r="E57" s="67"/>
      <c r="F57" s="22">
        <f>F58+F72+F64</f>
        <v>810021</v>
      </c>
      <c r="G57" s="18">
        <f>G58</f>
        <v>0</v>
      </c>
      <c r="H57" s="11">
        <f>H58</f>
        <v>0</v>
      </c>
      <c r="J57" s="22">
        <f>J58+J72+J64</f>
        <v>706778.09</v>
      </c>
      <c r="K57" s="22">
        <f>K58+K72+K64</f>
        <v>705778.09</v>
      </c>
      <c r="L57" s="31">
        <f t="shared" si="0"/>
        <v>99.85851287495345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s="12" customFormat="1" ht="42.75" customHeight="1" hidden="1">
      <c r="A58" s="35"/>
      <c r="B58" s="33" t="s">
        <v>70</v>
      </c>
      <c r="C58" s="16" t="s">
        <v>71</v>
      </c>
      <c r="D58" s="16"/>
      <c r="E58" s="16"/>
      <c r="F58" s="18">
        <f>F60</f>
        <v>0</v>
      </c>
      <c r="G58" s="18">
        <f>G60</f>
        <v>0</v>
      </c>
      <c r="H58" s="11">
        <f>H60</f>
        <v>0</v>
      </c>
      <c r="J58" s="18">
        <f>J60</f>
        <v>0</v>
      </c>
      <c r="K58" s="18">
        <f>K60</f>
        <v>0</v>
      </c>
      <c r="L58" s="31" t="e">
        <f t="shared" si="0"/>
        <v>#DIV/0!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s="41" customFormat="1" ht="54.75" customHeight="1" hidden="1">
      <c r="A59" s="35"/>
      <c r="B59" s="32" t="s">
        <v>180</v>
      </c>
      <c r="C59" s="16" t="s">
        <v>71</v>
      </c>
      <c r="D59" s="16" t="s">
        <v>88</v>
      </c>
      <c r="E59" s="16"/>
      <c r="F59" s="18">
        <f>F60</f>
        <v>0</v>
      </c>
      <c r="G59" s="18">
        <f>G60+G62</f>
        <v>0</v>
      </c>
      <c r="H59" s="18">
        <f>F59+G59</f>
        <v>0</v>
      </c>
      <c r="I59" s="35"/>
      <c r="J59" s="18">
        <f>J60</f>
        <v>0</v>
      </c>
      <c r="K59" s="18">
        <f>K60</f>
        <v>0</v>
      </c>
      <c r="L59" s="31" t="e">
        <f t="shared" si="0"/>
        <v>#DIV/0!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s="41" customFormat="1" ht="54.75" customHeight="1" hidden="1">
      <c r="A60" s="35"/>
      <c r="B60" s="32" t="s">
        <v>181</v>
      </c>
      <c r="C60" s="16" t="s">
        <v>71</v>
      </c>
      <c r="D60" s="50" t="s">
        <v>105</v>
      </c>
      <c r="E60" s="16"/>
      <c r="F60" s="18">
        <f>F61</f>
        <v>0</v>
      </c>
      <c r="G60" s="18">
        <f>G61+G63</f>
        <v>0</v>
      </c>
      <c r="H60" s="18">
        <f>F60+G60</f>
        <v>0</v>
      </c>
      <c r="I60" s="35"/>
      <c r="J60" s="18">
        <f>J61</f>
        <v>0</v>
      </c>
      <c r="K60" s="18">
        <f>K61</f>
        <v>0</v>
      </c>
      <c r="L60" s="31" t="e">
        <f t="shared" si="0"/>
        <v>#DIV/0!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s="41" customFormat="1" ht="39" hidden="1">
      <c r="A61" s="35"/>
      <c r="B61" s="32" t="s">
        <v>182</v>
      </c>
      <c r="C61" s="16" t="s">
        <v>71</v>
      </c>
      <c r="D61" s="16" t="s">
        <v>154</v>
      </c>
      <c r="E61" s="16"/>
      <c r="F61" s="18">
        <f aca="true" t="shared" si="8" ref="F61:K62">F62</f>
        <v>0</v>
      </c>
      <c r="G61" s="18">
        <f t="shared" si="8"/>
        <v>0</v>
      </c>
      <c r="H61" s="18">
        <f t="shared" si="8"/>
        <v>0</v>
      </c>
      <c r="I61" s="35"/>
      <c r="J61" s="18">
        <f t="shared" si="8"/>
        <v>0</v>
      </c>
      <c r="K61" s="18">
        <f t="shared" si="8"/>
        <v>0</v>
      </c>
      <c r="L61" s="31" t="e">
        <f t="shared" si="0"/>
        <v>#DIV/0!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s="41" customFormat="1" ht="39" hidden="1">
      <c r="A62" s="35"/>
      <c r="B62" s="39" t="s">
        <v>144</v>
      </c>
      <c r="C62" s="16" t="s">
        <v>71</v>
      </c>
      <c r="D62" s="16" t="s">
        <v>154</v>
      </c>
      <c r="E62" s="21">
        <v>200</v>
      </c>
      <c r="F62" s="18">
        <f t="shared" si="8"/>
        <v>0</v>
      </c>
      <c r="G62" s="18">
        <f t="shared" si="8"/>
        <v>0</v>
      </c>
      <c r="H62" s="18">
        <f t="shared" si="8"/>
        <v>0</v>
      </c>
      <c r="I62" s="35"/>
      <c r="J62" s="18">
        <f t="shared" si="8"/>
        <v>0</v>
      </c>
      <c r="K62" s="18">
        <f t="shared" si="8"/>
        <v>0</v>
      </c>
      <c r="L62" s="31" t="e">
        <f t="shared" si="0"/>
        <v>#DIV/0!</v>
      </c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s="41" customFormat="1" ht="39" hidden="1">
      <c r="A63" s="35"/>
      <c r="B63" s="32" t="s">
        <v>49</v>
      </c>
      <c r="C63" s="16" t="s">
        <v>71</v>
      </c>
      <c r="D63" s="16" t="s">
        <v>154</v>
      </c>
      <c r="E63" s="21" t="s">
        <v>43</v>
      </c>
      <c r="F63" s="18"/>
      <c r="G63" s="18"/>
      <c r="H63" s="26">
        <f>SUM(F63:G63)</f>
        <v>0</v>
      </c>
      <c r="I63" s="47"/>
      <c r="J63" s="18"/>
      <c r="K63" s="18"/>
      <c r="L63" s="31" t="e">
        <f t="shared" si="0"/>
        <v>#DIV/0!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s="12" customFormat="1" ht="60.75" customHeight="1">
      <c r="A64" s="35"/>
      <c r="B64" s="66" t="s">
        <v>70</v>
      </c>
      <c r="C64" s="67" t="s">
        <v>159</v>
      </c>
      <c r="D64" s="67" t="s">
        <v>252</v>
      </c>
      <c r="E64" s="67"/>
      <c r="F64" s="22">
        <f>F66</f>
        <v>754021</v>
      </c>
      <c r="G64" s="18">
        <f>G66</f>
        <v>0</v>
      </c>
      <c r="H64" s="11">
        <f>H66</f>
        <v>754021</v>
      </c>
      <c r="J64" s="22">
        <f>J66</f>
        <v>705778.09</v>
      </c>
      <c r="K64" s="22">
        <f>K66</f>
        <v>705778.09</v>
      </c>
      <c r="L64" s="31">
        <f t="shared" si="0"/>
        <v>100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s="41" customFormat="1" ht="51.75" customHeight="1">
      <c r="A65" s="35"/>
      <c r="B65" s="32" t="s">
        <v>180</v>
      </c>
      <c r="C65" s="16" t="s">
        <v>159</v>
      </c>
      <c r="D65" s="16" t="s">
        <v>88</v>
      </c>
      <c r="E65" s="16"/>
      <c r="F65" s="18">
        <f>F66</f>
        <v>754021</v>
      </c>
      <c r="G65" s="18">
        <f>G66+G70</f>
        <v>0</v>
      </c>
      <c r="H65" s="18">
        <f>F65+G65</f>
        <v>754021</v>
      </c>
      <c r="I65" s="35"/>
      <c r="J65" s="18">
        <f>J66</f>
        <v>705778.09</v>
      </c>
      <c r="K65" s="18">
        <f>K66</f>
        <v>705778.09</v>
      </c>
      <c r="L65" s="31">
        <f t="shared" si="0"/>
        <v>100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s="41" customFormat="1" ht="36.75" customHeight="1">
      <c r="A66" s="35"/>
      <c r="B66" s="32" t="s">
        <v>181</v>
      </c>
      <c r="C66" s="16" t="s">
        <v>159</v>
      </c>
      <c r="D66" s="16" t="s">
        <v>105</v>
      </c>
      <c r="E66" s="16"/>
      <c r="F66" s="18">
        <f>F67</f>
        <v>754021</v>
      </c>
      <c r="G66" s="18">
        <f>G67+G71</f>
        <v>0</v>
      </c>
      <c r="H66" s="18">
        <f>F66+G66</f>
        <v>754021</v>
      </c>
      <c r="I66" s="35"/>
      <c r="J66" s="18">
        <f>J67</f>
        <v>705778.09</v>
      </c>
      <c r="K66" s="18">
        <f>K67</f>
        <v>705778.09</v>
      </c>
      <c r="L66" s="31">
        <f t="shared" si="0"/>
        <v>100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s="41" customFormat="1" ht="54" customHeight="1">
      <c r="A67" s="35"/>
      <c r="B67" s="32" t="s">
        <v>182</v>
      </c>
      <c r="C67" s="16" t="s">
        <v>159</v>
      </c>
      <c r="D67" s="16" t="s">
        <v>160</v>
      </c>
      <c r="E67" s="16"/>
      <c r="F67" s="18">
        <f>F68+F70</f>
        <v>754021</v>
      </c>
      <c r="G67" s="18">
        <f>G70</f>
        <v>0</v>
      </c>
      <c r="H67" s="18">
        <f>H70</f>
        <v>40000</v>
      </c>
      <c r="I67" s="35"/>
      <c r="J67" s="18">
        <f>J68+J70</f>
        <v>705778.09</v>
      </c>
      <c r="K67" s="18">
        <f>K68+K70</f>
        <v>705778.09</v>
      </c>
      <c r="L67" s="31">
        <f t="shared" si="0"/>
        <v>100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s="41" customFormat="1" ht="54" customHeight="1">
      <c r="A68" s="35"/>
      <c r="B68" s="33" t="s">
        <v>184</v>
      </c>
      <c r="C68" s="16" t="s">
        <v>159</v>
      </c>
      <c r="D68" s="16" t="s">
        <v>160</v>
      </c>
      <c r="E68" s="21">
        <v>100</v>
      </c>
      <c r="F68" s="18">
        <f aca="true" t="shared" si="9" ref="F68:K70">F69</f>
        <v>714021</v>
      </c>
      <c r="G68" s="18">
        <f t="shared" si="9"/>
        <v>0</v>
      </c>
      <c r="H68" s="18">
        <f t="shared" si="9"/>
        <v>714021</v>
      </c>
      <c r="I68" s="35"/>
      <c r="J68" s="18">
        <f t="shared" si="9"/>
        <v>705778.09</v>
      </c>
      <c r="K68" s="18">
        <f t="shared" si="9"/>
        <v>705778.09</v>
      </c>
      <c r="L68" s="31">
        <f t="shared" si="0"/>
        <v>100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s="41" customFormat="1" ht="16.5" customHeight="1">
      <c r="A69" s="35"/>
      <c r="B69" s="33" t="s">
        <v>161</v>
      </c>
      <c r="C69" s="16" t="s">
        <v>159</v>
      </c>
      <c r="D69" s="16" t="s">
        <v>160</v>
      </c>
      <c r="E69" s="21">
        <v>110</v>
      </c>
      <c r="F69" s="18">
        <f>548403+165618</f>
        <v>714021</v>
      </c>
      <c r="G69" s="18"/>
      <c r="H69" s="26">
        <f>SUM(F69:G69)</f>
        <v>714021</v>
      </c>
      <c r="J69" s="18">
        <v>705778.09</v>
      </c>
      <c r="K69" s="18">
        <v>705778.09</v>
      </c>
      <c r="L69" s="31">
        <f t="shared" si="0"/>
        <v>100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s="41" customFormat="1" ht="52.5" customHeight="1">
      <c r="A70" s="35"/>
      <c r="B70" s="39" t="s">
        <v>162</v>
      </c>
      <c r="C70" s="16" t="s">
        <v>159</v>
      </c>
      <c r="D70" s="16" t="s">
        <v>160</v>
      </c>
      <c r="E70" s="21">
        <v>200</v>
      </c>
      <c r="F70" s="18">
        <f t="shared" si="9"/>
        <v>40000</v>
      </c>
      <c r="G70" s="18">
        <f t="shared" si="9"/>
        <v>0</v>
      </c>
      <c r="H70" s="18">
        <f t="shared" si="9"/>
        <v>40000</v>
      </c>
      <c r="I70" s="35"/>
      <c r="J70" s="18">
        <f t="shared" si="9"/>
        <v>0</v>
      </c>
      <c r="K70" s="18">
        <f t="shared" si="9"/>
        <v>0</v>
      </c>
      <c r="L70" s="31">
        <v>0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s="41" customFormat="1" ht="38.25">
      <c r="A71" s="35"/>
      <c r="B71" s="32" t="s">
        <v>163</v>
      </c>
      <c r="C71" s="16" t="s">
        <v>159</v>
      </c>
      <c r="D71" s="16" t="s">
        <v>160</v>
      </c>
      <c r="E71" s="21" t="s">
        <v>43</v>
      </c>
      <c r="F71" s="18">
        <v>40000</v>
      </c>
      <c r="G71" s="18"/>
      <c r="H71" s="26">
        <f>SUM(F71:G71)</f>
        <v>40000</v>
      </c>
      <c r="J71" s="18">
        <v>0</v>
      </c>
      <c r="K71" s="18">
        <v>0</v>
      </c>
      <c r="L71" s="31">
        <v>0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s="12" customFormat="1" ht="51">
      <c r="A72" s="35"/>
      <c r="B72" s="66" t="s">
        <v>183</v>
      </c>
      <c r="C72" s="67" t="s">
        <v>73</v>
      </c>
      <c r="D72" s="67" t="s">
        <v>252</v>
      </c>
      <c r="E72" s="67"/>
      <c r="F72" s="22">
        <f>F73</f>
        <v>56000</v>
      </c>
      <c r="G72" s="18">
        <f>G73</f>
        <v>0</v>
      </c>
      <c r="H72" s="14">
        <f aca="true" t="shared" si="10" ref="H72:H92">SUM(F72:G72)</f>
        <v>56000</v>
      </c>
      <c r="J72" s="22">
        <f>J73</f>
        <v>1000</v>
      </c>
      <c r="K72" s="22">
        <f>K73</f>
        <v>0</v>
      </c>
      <c r="L72" s="31">
        <f aca="true" t="shared" si="11" ref="L72:L133">K72/J72*100</f>
        <v>0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s="12" customFormat="1" ht="42" customHeight="1">
      <c r="A73" s="35"/>
      <c r="B73" s="32" t="s">
        <v>185</v>
      </c>
      <c r="C73" s="16" t="s">
        <v>73</v>
      </c>
      <c r="D73" s="16" t="s">
        <v>88</v>
      </c>
      <c r="E73" s="16"/>
      <c r="F73" s="18">
        <f>F75+F78+F81+F84+F87+F90</f>
        <v>56000</v>
      </c>
      <c r="G73" s="18">
        <f>G75+G78+G81+G84+G87+G90</f>
        <v>0</v>
      </c>
      <c r="H73" s="14">
        <f t="shared" si="10"/>
        <v>56000</v>
      </c>
      <c r="J73" s="18">
        <f>J75+J78+J81+J84+J87+J90</f>
        <v>1000</v>
      </c>
      <c r="K73" s="18">
        <f>K75+K78+K81+K84+K87+K90</f>
        <v>0</v>
      </c>
      <c r="L73" s="31">
        <f t="shared" si="11"/>
        <v>0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2:37" s="12" customFormat="1" ht="36.75" customHeight="1">
      <c r="B74" s="32" t="s">
        <v>186</v>
      </c>
      <c r="C74" s="16" t="s">
        <v>73</v>
      </c>
      <c r="D74" s="16" t="s">
        <v>105</v>
      </c>
      <c r="E74" s="16"/>
      <c r="F74" s="18">
        <f>F77+F80+F83+F86+F89+F92</f>
        <v>56000</v>
      </c>
      <c r="G74" s="18">
        <f>G77+G80+G83+G86+G89+G92</f>
        <v>0</v>
      </c>
      <c r="H74" s="14">
        <f>SUM(F74:G74)</f>
        <v>56000</v>
      </c>
      <c r="J74" s="18">
        <f>J77+J80+J83+J86+J89+J92</f>
        <v>1000</v>
      </c>
      <c r="K74" s="18">
        <f>K77+K80+K83+K86+K89+K92</f>
        <v>0</v>
      </c>
      <c r="L74" s="31">
        <f t="shared" si="11"/>
        <v>0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2:37" s="12" customFormat="1" ht="39" hidden="1">
      <c r="B75" s="32" t="s">
        <v>78</v>
      </c>
      <c r="C75" s="16" t="s">
        <v>73</v>
      </c>
      <c r="D75" s="16" t="s">
        <v>106</v>
      </c>
      <c r="E75" s="16"/>
      <c r="F75" s="18">
        <f>F77</f>
        <v>0</v>
      </c>
      <c r="G75" s="18">
        <f>G77</f>
        <v>0</v>
      </c>
      <c r="H75" s="14">
        <f t="shared" si="10"/>
        <v>0</v>
      </c>
      <c r="J75" s="18">
        <f>J77</f>
        <v>0</v>
      </c>
      <c r="K75" s="18">
        <f>K77</f>
        <v>0</v>
      </c>
      <c r="L75" s="31" t="e">
        <f t="shared" si="11"/>
        <v>#DIV/0!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2:37" s="12" customFormat="1" ht="26.25" hidden="1">
      <c r="B76" s="39" t="s">
        <v>72</v>
      </c>
      <c r="C76" s="16" t="s">
        <v>73</v>
      </c>
      <c r="D76" s="16" t="s">
        <v>106</v>
      </c>
      <c r="E76" s="21">
        <v>200</v>
      </c>
      <c r="F76" s="18">
        <f>F77</f>
        <v>0</v>
      </c>
      <c r="G76" s="18">
        <v>0</v>
      </c>
      <c r="H76" s="14">
        <f>SUM(F76:G76)</f>
        <v>0</v>
      </c>
      <c r="I76" s="35"/>
      <c r="J76" s="18">
        <f>J77</f>
        <v>0</v>
      </c>
      <c r="K76" s="18">
        <f>K77</f>
        <v>0</v>
      </c>
      <c r="L76" s="31" t="e">
        <f t="shared" si="11"/>
        <v>#DIV/0!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2:37" s="12" customFormat="1" ht="39" hidden="1">
      <c r="B77" s="32" t="s">
        <v>49</v>
      </c>
      <c r="C77" s="16" t="s">
        <v>73</v>
      </c>
      <c r="D77" s="16" t="s">
        <v>106</v>
      </c>
      <c r="E77" s="21">
        <v>240</v>
      </c>
      <c r="F77" s="18"/>
      <c r="G77" s="18">
        <v>0</v>
      </c>
      <c r="H77" s="14">
        <f t="shared" si="10"/>
        <v>0</v>
      </c>
      <c r="I77" s="30"/>
      <c r="J77" s="18"/>
      <c r="K77" s="18"/>
      <c r="L77" s="31" t="e">
        <f t="shared" si="11"/>
        <v>#DIV/0!</v>
      </c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2:37" s="12" customFormat="1" ht="27.75" customHeight="1">
      <c r="B78" s="32" t="s">
        <v>112</v>
      </c>
      <c r="C78" s="16" t="s">
        <v>73</v>
      </c>
      <c r="D78" s="15" t="s">
        <v>107</v>
      </c>
      <c r="E78" s="16"/>
      <c r="F78" s="18">
        <f>F80</f>
        <v>10000</v>
      </c>
      <c r="G78" s="18">
        <f>G80</f>
        <v>0</v>
      </c>
      <c r="H78" s="14">
        <f t="shared" si="10"/>
        <v>10000</v>
      </c>
      <c r="J78" s="18">
        <f>J80</f>
        <v>0</v>
      </c>
      <c r="K78" s="18">
        <f>K80</f>
        <v>0</v>
      </c>
      <c r="L78" s="31">
        <v>0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2:37" s="12" customFormat="1" ht="81.75" customHeight="1">
      <c r="B79" s="39" t="s">
        <v>138</v>
      </c>
      <c r="C79" s="16" t="s">
        <v>73</v>
      </c>
      <c r="D79" s="15" t="s">
        <v>107</v>
      </c>
      <c r="E79" s="21">
        <v>200</v>
      </c>
      <c r="F79" s="18">
        <f>F80</f>
        <v>10000</v>
      </c>
      <c r="G79" s="18">
        <v>0</v>
      </c>
      <c r="H79" s="14">
        <f>SUM(F79:G79)</f>
        <v>10000</v>
      </c>
      <c r="I79" s="35"/>
      <c r="J79" s="18">
        <f>J80</f>
        <v>0</v>
      </c>
      <c r="K79" s="18">
        <f>K80</f>
        <v>0</v>
      </c>
      <c r="L79" s="31">
        <v>0</v>
      </c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2:37" s="12" customFormat="1" ht="39.75" customHeight="1">
      <c r="B80" s="32" t="s">
        <v>49</v>
      </c>
      <c r="C80" s="16" t="s">
        <v>73</v>
      </c>
      <c r="D80" s="15" t="s">
        <v>107</v>
      </c>
      <c r="E80" s="21">
        <v>240</v>
      </c>
      <c r="F80" s="18">
        <v>10000</v>
      </c>
      <c r="G80" s="18">
        <v>0</v>
      </c>
      <c r="H80" s="14">
        <f t="shared" si="10"/>
        <v>10000</v>
      </c>
      <c r="I80" s="30"/>
      <c r="J80" s="18">
        <v>0</v>
      </c>
      <c r="K80" s="18"/>
      <c r="L80" s="31">
        <v>0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2:37" s="12" customFormat="1" ht="12.75" hidden="1">
      <c r="B81" s="32" t="s">
        <v>113</v>
      </c>
      <c r="C81" s="16" t="s">
        <v>73</v>
      </c>
      <c r="D81" s="15" t="s">
        <v>108</v>
      </c>
      <c r="E81" s="16"/>
      <c r="F81" s="18">
        <f>F83</f>
        <v>0</v>
      </c>
      <c r="G81" s="18">
        <f>G83</f>
        <v>0</v>
      </c>
      <c r="H81" s="14">
        <f t="shared" si="10"/>
        <v>0</v>
      </c>
      <c r="J81" s="18">
        <f>J83</f>
        <v>0</v>
      </c>
      <c r="K81" s="18">
        <f>K83</f>
        <v>0</v>
      </c>
      <c r="L81" s="31" t="e">
        <f t="shared" si="11"/>
        <v>#DIV/0!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2:37" s="12" customFormat="1" ht="66" hidden="1">
      <c r="B82" s="39" t="s">
        <v>139</v>
      </c>
      <c r="C82" s="16" t="s">
        <v>73</v>
      </c>
      <c r="D82" s="15" t="s">
        <v>108</v>
      </c>
      <c r="E82" s="21">
        <v>200</v>
      </c>
      <c r="F82" s="18">
        <f>F83</f>
        <v>0</v>
      </c>
      <c r="G82" s="18">
        <v>0</v>
      </c>
      <c r="H82" s="14">
        <f>SUM(F82:G82)</f>
        <v>0</v>
      </c>
      <c r="I82" s="35"/>
      <c r="J82" s="18">
        <f>J83</f>
        <v>0</v>
      </c>
      <c r="K82" s="18">
        <f>K83</f>
        <v>0</v>
      </c>
      <c r="L82" s="31" t="e">
        <f t="shared" si="11"/>
        <v>#DIV/0!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2:37" s="12" customFormat="1" ht="39" hidden="1">
      <c r="B83" s="32" t="s">
        <v>49</v>
      </c>
      <c r="C83" s="16" t="s">
        <v>73</v>
      </c>
      <c r="D83" s="15" t="s">
        <v>108</v>
      </c>
      <c r="E83" s="21">
        <v>240</v>
      </c>
      <c r="F83" s="18"/>
      <c r="G83" s="18">
        <v>0</v>
      </c>
      <c r="H83" s="14">
        <f t="shared" si="10"/>
        <v>0</v>
      </c>
      <c r="I83" s="30"/>
      <c r="J83" s="18"/>
      <c r="K83" s="18"/>
      <c r="L83" s="31" t="e">
        <f t="shared" si="11"/>
        <v>#DIV/0!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2:37" s="12" customFormat="1" ht="29.25" customHeight="1">
      <c r="B84" s="32" t="s">
        <v>114</v>
      </c>
      <c r="C84" s="16" t="s">
        <v>73</v>
      </c>
      <c r="D84" s="15" t="s">
        <v>109</v>
      </c>
      <c r="E84" s="16"/>
      <c r="F84" s="18">
        <f>F86</f>
        <v>15000</v>
      </c>
      <c r="G84" s="18">
        <f>G86</f>
        <v>0</v>
      </c>
      <c r="H84" s="14">
        <f t="shared" si="10"/>
        <v>15000</v>
      </c>
      <c r="J84" s="18">
        <f>J86</f>
        <v>0</v>
      </c>
      <c r="K84" s="18">
        <f>K86</f>
        <v>0</v>
      </c>
      <c r="L84" s="31">
        <v>0</v>
      </c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2:37" s="12" customFormat="1" ht="63.75">
      <c r="B85" s="39" t="s">
        <v>140</v>
      </c>
      <c r="C85" s="16" t="s">
        <v>73</v>
      </c>
      <c r="D85" s="15" t="s">
        <v>109</v>
      </c>
      <c r="E85" s="21">
        <v>200</v>
      </c>
      <c r="F85" s="18">
        <f>F86</f>
        <v>15000</v>
      </c>
      <c r="G85" s="18">
        <v>0</v>
      </c>
      <c r="H85" s="14">
        <f>SUM(F85:G85)</f>
        <v>15000</v>
      </c>
      <c r="I85" s="35"/>
      <c r="J85" s="18">
        <f>J86</f>
        <v>0</v>
      </c>
      <c r="K85" s="18">
        <f>K86</f>
        <v>0</v>
      </c>
      <c r="L85" s="31">
        <v>0</v>
      </c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2:37" s="12" customFormat="1" ht="38.25">
      <c r="B86" s="32" t="s">
        <v>49</v>
      </c>
      <c r="C86" s="16" t="s">
        <v>73</v>
      </c>
      <c r="D86" s="15" t="s">
        <v>109</v>
      </c>
      <c r="E86" s="21">
        <v>240</v>
      </c>
      <c r="F86" s="18">
        <v>15000</v>
      </c>
      <c r="G86" s="18">
        <v>0</v>
      </c>
      <c r="H86" s="14">
        <f t="shared" si="10"/>
        <v>15000</v>
      </c>
      <c r="I86" s="30"/>
      <c r="J86" s="18">
        <v>0</v>
      </c>
      <c r="K86" s="18">
        <v>0</v>
      </c>
      <c r="L86" s="31">
        <v>0</v>
      </c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2:37" s="12" customFormat="1" ht="28.5" customHeight="1">
      <c r="B87" s="32" t="s">
        <v>116</v>
      </c>
      <c r="C87" s="16" t="s">
        <v>73</v>
      </c>
      <c r="D87" s="15" t="s">
        <v>110</v>
      </c>
      <c r="E87" s="16"/>
      <c r="F87" s="18">
        <f>F89</f>
        <v>1000</v>
      </c>
      <c r="G87" s="18">
        <f>G89</f>
        <v>0</v>
      </c>
      <c r="H87" s="14">
        <f t="shared" si="10"/>
        <v>1000</v>
      </c>
      <c r="J87" s="18">
        <f>J89</f>
        <v>1000</v>
      </c>
      <c r="K87" s="18">
        <f>K89</f>
        <v>0</v>
      </c>
      <c r="L87" s="31">
        <f t="shared" si="11"/>
        <v>0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2:37" s="12" customFormat="1" ht="89.25">
      <c r="B88" s="39" t="s">
        <v>143</v>
      </c>
      <c r="C88" s="16" t="s">
        <v>73</v>
      </c>
      <c r="D88" s="15" t="s">
        <v>110</v>
      </c>
      <c r="E88" s="21">
        <v>200</v>
      </c>
      <c r="F88" s="18">
        <f>F89</f>
        <v>1000</v>
      </c>
      <c r="G88" s="18">
        <v>0</v>
      </c>
      <c r="H88" s="14">
        <f>SUM(F88:G88)</f>
        <v>1000</v>
      </c>
      <c r="I88" s="35"/>
      <c r="J88" s="18">
        <f>J89</f>
        <v>1000</v>
      </c>
      <c r="K88" s="18">
        <f>K89</f>
        <v>0</v>
      </c>
      <c r="L88" s="31">
        <f t="shared" si="11"/>
        <v>0</v>
      </c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2:37" s="12" customFormat="1" ht="38.25" customHeight="1">
      <c r="B89" s="32" t="s">
        <v>49</v>
      </c>
      <c r="C89" s="16" t="s">
        <v>73</v>
      </c>
      <c r="D89" s="15" t="s">
        <v>110</v>
      </c>
      <c r="E89" s="21">
        <v>240</v>
      </c>
      <c r="F89" s="18">
        <v>1000</v>
      </c>
      <c r="G89" s="18">
        <v>0</v>
      </c>
      <c r="H89" s="14">
        <f t="shared" si="10"/>
        <v>1000</v>
      </c>
      <c r="I89" s="30"/>
      <c r="J89" s="18">
        <v>1000</v>
      </c>
      <c r="K89" s="18">
        <v>0</v>
      </c>
      <c r="L89" s="31">
        <f t="shared" si="11"/>
        <v>0</v>
      </c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2:37" s="12" customFormat="1" ht="25.5">
      <c r="B90" s="32" t="s">
        <v>115</v>
      </c>
      <c r="C90" s="16" t="s">
        <v>73</v>
      </c>
      <c r="D90" s="15" t="s">
        <v>111</v>
      </c>
      <c r="E90" s="16"/>
      <c r="F90" s="18">
        <f>F92</f>
        <v>30000</v>
      </c>
      <c r="G90" s="18">
        <f>G92</f>
        <v>0</v>
      </c>
      <c r="H90" s="14">
        <f t="shared" si="10"/>
        <v>30000</v>
      </c>
      <c r="J90" s="18">
        <f>J92</f>
        <v>0</v>
      </c>
      <c r="K90" s="18">
        <f>K92</f>
        <v>0</v>
      </c>
      <c r="L90" s="31">
        <v>0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2:37" s="12" customFormat="1" ht="78.75" customHeight="1">
      <c r="B91" s="39" t="s">
        <v>141</v>
      </c>
      <c r="C91" s="16" t="s">
        <v>73</v>
      </c>
      <c r="D91" s="15" t="s">
        <v>111</v>
      </c>
      <c r="E91" s="21">
        <v>200</v>
      </c>
      <c r="F91" s="18">
        <f>F92</f>
        <v>30000</v>
      </c>
      <c r="G91" s="18">
        <v>0</v>
      </c>
      <c r="H91" s="14">
        <f>SUM(F91:G91)</f>
        <v>30000</v>
      </c>
      <c r="I91" s="35"/>
      <c r="J91" s="18">
        <f>J92</f>
        <v>0</v>
      </c>
      <c r="K91" s="18">
        <f>K92</f>
        <v>0</v>
      </c>
      <c r="L91" s="31">
        <v>0</v>
      </c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2:37" s="12" customFormat="1" ht="38.25">
      <c r="B92" s="32" t="s">
        <v>49</v>
      </c>
      <c r="C92" s="16" t="s">
        <v>73</v>
      </c>
      <c r="D92" s="15" t="s">
        <v>111</v>
      </c>
      <c r="E92" s="21">
        <v>240</v>
      </c>
      <c r="F92" s="18">
        <v>30000</v>
      </c>
      <c r="G92" s="18">
        <v>0</v>
      </c>
      <c r="H92" s="14">
        <f t="shared" si="10"/>
        <v>30000</v>
      </c>
      <c r="I92" s="30"/>
      <c r="J92" s="18">
        <v>0</v>
      </c>
      <c r="K92" s="18">
        <v>0</v>
      </c>
      <c r="L92" s="31">
        <v>0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</row>
    <row r="93" spans="2:37" s="5" customFormat="1" ht="25.5">
      <c r="B93" s="66" t="s">
        <v>19</v>
      </c>
      <c r="C93" s="67" t="s">
        <v>20</v>
      </c>
      <c r="D93" s="67" t="s">
        <v>252</v>
      </c>
      <c r="E93" s="67"/>
      <c r="F93" s="22">
        <f>F101+F94</f>
        <v>979814.46</v>
      </c>
      <c r="G93" s="18" t="e">
        <f>G101+G94</f>
        <v>#REF!</v>
      </c>
      <c r="H93" s="6" t="e">
        <f>F93+G93</f>
        <v>#REF!</v>
      </c>
      <c r="J93" s="22">
        <f>J101+J94</f>
        <v>1493247.4</v>
      </c>
      <c r="K93" s="22">
        <f>K101+K94</f>
        <v>273810.8</v>
      </c>
      <c r="L93" s="31">
        <f t="shared" si="11"/>
        <v>18.336599815944766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2:37" s="5" customFormat="1" ht="18.75" customHeight="1">
      <c r="B94" s="33" t="s">
        <v>65</v>
      </c>
      <c r="C94" s="16" t="s">
        <v>66</v>
      </c>
      <c r="D94" s="16" t="s">
        <v>252</v>
      </c>
      <c r="E94" s="16"/>
      <c r="F94" s="18">
        <f aca="true" t="shared" si="12" ref="F94:K95">F95</f>
        <v>529814.46</v>
      </c>
      <c r="G94" s="18" t="e">
        <f t="shared" si="12"/>
        <v>#REF!</v>
      </c>
      <c r="H94" s="6" t="e">
        <f t="shared" si="12"/>
        <v>#REF!</v>
      </c>
      <c r="J94" s="18">
        <f t="shared" si="12"/>
        <v>1489872.4</v>
      </c>
      <c r="K94" s="18">
        <f>K95</f>
        <v>270435.8</v>
      </c>
      <c r="L94" s="31">
        <f t="shared" si="11"/>
        <v>18.151608151140998</v>
      </c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</row>
    <row r="95" spans="2:37" s="5" customFormat="1" ht="57.75" customHeight="1">
      <c r="B95" s="33" t="s">
        <v>187</v>
      </c>
      <c r="C95" s="16" t="s">
        <v>66</v>
      </c>
      <c r="D95" s="16" t="s">
        <v>89</v>
      </c>
      <c r="E95" s="16"/>
      <c r="F95" s="18">
        <f t="shared" si="12"/>
        <v>529814.46</v>
      </c>
      <c r="G95" s="18" t="e">
        <f t="shared" si="12"/>
        <v>#REF!</v>
      </c>
      <c r="H95" s="6" t="e">
        <f t="shared" si="12"/>
        <v>#REF!</v>
      </c>
      <c r="J95" s="18">
        <f t="shared" si="12"/>
        <v>1489872.4</v>
      </c>
      <c r="K95" s="18">
        <f t="shared" si="12"/>
        <v>270435.8</v>
      </c>
      <c r="L95" s="31">
        <f t="shared" si="11"/>
        <v>18.151608151140998</v>
      </c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2:37" s="5" customFormat="1" ht="42" customHeight="1">
      <c r="B96" s="33" t="s">
        <v>67</v>
      </c>
      <c r="C96" s="16" t="s">
        <v>66</v>
      </c>
      <c r="D96" s="16" t="s">
        <v>90</v>
      </c>
      <c r="E96" s="16"/>
      <c r="F96" s="18">
        <f>F97</f>
        <v>529814.46</v>
      </c>
      <c r="G96" s="18" t="e">
        <f>G98</f>
        <v>#REF!</v>
      </c>
      <c r="H96" s="6" t="e">
        <f>H98+H101</f>
        <v>#REF!</v>
      </c>
      <c r="J96" s="18">
        <f aca="true" t="shared" si="13" ref="J96:K99">J97</f>
        <v>1489872.4</v>
      </c>
      <c r="K96" s="18">
        <f t="shared" si="13"/>
        <v>270435.8</v>
      </c>
      <c r="L96" s="31">
        <f t="shared" si="11"/>
        <v>18.151608151140998</v>
      </c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2:37" s="5" customFormat="1" ht="44.25" customHeight="1">
      <c r="B97" s="39" t="s">
        <v>117</v>
      </c>
      <c r="C97" s="16" t="s">
        <v>66</v>
      </c>
      <c r="D97" s="16" t="s">
        <v>118</v>
      </c>
      <c r="E97" s="16"/>
      <c r="F97" s="18">
        <f>F98</f>
        <v>529814.46</v>
      </c>
      <c r="G97" s="18" t="e">
        <f>G99</f>
        <v>#REF!</v>
      </c>
      <c r="H97" s="6" t="e">
        <f>H99+H104</f>
        <v>#REF!</v>
      </c>
      <c r="J97" s="18">
        <f t="shared" si="13"/>
        <v>1489872.4</v>
      </c>
      <c r="K97" s="18">
        <f t="shared" si="13"/>
        <v>270435.8</v>
      </c>
      <c r="L97" s="31">
        <f t="shared" si="11"/>
        <v>18.151608151140998</v>
      </c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2:37" s="5" customFormat="1" ht="76.5">
      <c r="B98" s="33" t="s">
        <v>188</v>
      </c>
      <c r="C98" s="16" t="s">
        <v>66</v>
      </c>
      <c r="D98" s="16" t="s">
        <v>91</v>
      </c>
      <c r="E98" s="16"/>
      <c r="F98" s="18">
        <f>F99</f>
        <v>529814.46</v>
      </c>
      <c r="G98" s="18" t="e">
        <f>G99</f>
        <v>#REF!</v>
      </c>
      <c r="H98" s="6" t="e">
        <f>H99</f>
        <v>#REF!</v>
      </c>
      <c r="J98" s="18">
        <f t="shared" si="13"/>
        <v>1489872.4</v>
      </c>
      <c r="K98" s="18">
        <f t="shared" si="13"/>
        <v>270435.8</v>
      </c>
      <c r="L98" s="31">
        <f t="shared" si="11"/>
        <v>18.151608151140998</v>
      </c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2:37" s="5" customFormat="1" ht="27.75" customHeight="1">
      <c r="B99" s="32" t="s">
        <v>142</v>
      </c>
      <c r="C99" s="16" t="s">
        <v>66</v>
      </c>
      <c r="D99" s="16" t="s">
        <v>91</v>
      </c>
      <c r="E99" s="16" t="s">
        <v>42</v>
      </c>
      <c r="F99" s="18">
        <f>F100</f>
        <v>529814.46</v>
      </c>
      <c r="G99" s="18" t="e">
        <f>#REF!</f>
        <v>#REF!</v>
      </c>
      <c r="H99" s="6" t="e">
        <f>#REF!</f>
        <v>#REF!</v>
      </c>
      <c r="J99" s="18">
        <f t="shared" si="13"/>
        <v>1489872.4</v>
      </c>
      <c r="K99" s="18">
        <f t="shared" si="13"/>
        <v>270435.8</v>
      </c>
      <c r="L99" s="31">
        <f t="shared" si="11"/>
        <v>18.151608151140998</v>
      </c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2:37" s="5" customFormat="1" ht="44.25" customHeight="1">
      <c r="B100" s="32" t="s">
        <v>49</v>
      </c>
      <c r="C100" s="16" t="s">
        <v>66</v>
      </c>
      <c r="D100" s="16" t="s">
        <v>91</v>
      </c>
      <c r="E100" s="16" t="s">
        <v>43</v>
      </c>
      <c r="F100" s="18">
        <v>529814.46</v>
      </c>
      <c r="G100" s="18">
        <v>0</v>
      </c>
      <c r="H100" s="7">
        <f>SUM(F100:G100)</f>
        <v>529814.46</v>
      </c>
      <c r="I100" s="27"/>
      <c r="J100" s="18">
        <v>1489872.4</v>
      </c>
      <c r="K100" s="18">
        <v>270435.8</v>
      </c>
      <c r="L100" s="31">
        <f t="shared" si="11"/>
        <v>18.151608151140998</v>
      </c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2:37" s="5" customFormat="1" ht="29.25" customHeight="1">
      <c r="B101" s="33" t="s">
        <v>21</v>
      </c>
      <c r="C101" s="16" t="s">
        <v>22</v>
      </c>
      <c r="D101" s="16" t="s">
        <v>252</v>
      </c>
      <c r="E101" s="16"/>
      <c r="F101" s="18">
        <f>F104+F109</f>
        <v>450000</v>
      </c>
      <c r="G101" s="18" t="e">
        <f>G104+#REF!</f>
        <v>#REF!</v>
      </c>
      <c r="H101" s="6" t="e">
        <f aca="true" t="shared" si="14" ref="H101:H112">F101+G101</f>
        <v>#REF!</v>
      </c>
      <c r="J101" s="18">
        <f>J104+J109+J102</f>
        <v>3375</v>
      </c>
      <c r="K101" s="18">
        <f>K102</f>
        <v>3375</v>
      </c>
      <c r="L101" s="31">
        <f t="shared" si="11"/>
        <v>100</v>
      </c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2:37" s="5" customFormat="1" ht="29.25" customHeight="1">
      <c r="B102" s="33" t="s">
        <v>266</v>
      </c>
      <c r="C102" s="16" t="s">
        <v>264</v>
      </c>
      <c r="D102" s="16" t="s">
        <v>265</v>
      </c>
      <c r="E102" s="16" t="s">
        <v>42</v>
      </c>
      <c r="F102" s="18"/>
      <c r="G102" s="18"/>
      <c r="H102" s="6"/>
      <c r="J102" s="18">
        <v>3375</v>
      </c>
      <c r="K102" s="18">
        <f>K103</f>
        <v>3375</v>
      </c>
      <c r="L102" s="31">
        <f t="shared" si="11"/>
        <v>100</v>
      </c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2:37" s="5" customFormat="1" ht="41.25" customHeight="1">
      <c r="B103" s="33" t="s">
        <v>267</v>
      </c>
      <c r="C103" s="16" t="s">
        <v>264</v>
      </c>
      <c r="D103" s="16" t="s">
        <v>265</v>
      </c>
      <c r="E103" s="16" t="s">
        <v>43</v>
      </c>
      <c r="F103" s="22"/>
      <c r="G103" s="22"/>
      <c r="H103" s="10"/>
      <c r="I103" s="81"/>
      <c r="J103" s="18">
        <v>3375</v>
      </c>
      <c r="K103" s="18">
        <v>3375</v>
      </c>
      <c r="L103" s="31">
        <f t="shared" si="11"/>
        <v>100</v>
      </c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4" spans="2:37" s="5" customFormat="1" ht="38.25">
      <c r="B104" s="32" t="s">
        <v>189</v>
      </c>
      <c r="C104" s="16" t="s">
        <v>22</v>
      </c>
      <c r="D104" s="16" t="s">
        <v>92</v>
      </c>
      <c r="E104" s="16"/>
      <c r="F104" s="18">
        <f aca="true" t="shared" si="15" ref="F104:G106">F105</f>
        <v>100000</v>
      </c>
      <c r="G104" s="18">
        <f t="shared" si="15"/>
        <v>0</v>
      </c>
      <c r="H104" s="6">
        <f t="shared" si="14"/>
        <v>100000</v>
      </c>
      <c r="J104" s="18">
        <v>0</v>
      </c>
      <c r="K104" s="18">
        <f>K105</f>
        <v>0</v>
      </c>
      <c r="L104" s="31">
        <v>0</v>
      </c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2:37" s="5" customFormat="1" ht="300.75" customHeight="1">
      <c r="B105" s="33" t="s">
        <v>119</v>
      </c>
      <c r="C105" s="16" t="s">
        <v>22</v>
      </c>
      <c r="D105" s="16" t="s">
        <v>100</v>
      </c>
      <c r="E105" s="16"/>
      <c r="F105" s="18">
        <f t="shared" si="15"/>
        <v>100000</v>
      </c>
      <c r="G105" s="18">
        <f t="shared" si="15"/>
        <v>0</v>
      </c>
      <c r="H105" s="6">
        <f t="shared" si="14"/>
        <v>100000</v>
      </c>
      <c r="J105" s="18">
        <v>0</v>
      </c>
      <c r="K105" s="18">
        <f>K106</f>
        <v>0</v>
      </c>
      <c r="L105" s="31">
        <v>0</v>
      </c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</row>
    <row r="106" spans="2:37" s="5" customFormat="1" ht="29.25" customHeight="1">
      <c r="B106" s="39" t="s">
        <v>48</v>
      </c>
      <c r="C106" s="16" t="s">
        <v>22</v>
      </c>
      <c r="D106" s="16" t="s">
        <v>100</v>
      </c>
      <c r="E106" s="16" t="s">
        <v>42</v>
      </c>
      <c r="F106" s="18">
        <f t="shared" si="15"/>
        <v>100000</v>
      </c>
      <c r="G106" s="18">
        <f t="shared" si="15"/>
        <v>0</v>
      </c>
      <c r="H106" s="6">
        <f t="shared" si="14"/>
        <v>100000</v>
      </c>
      <c r="J106" s="18">
        <v>0</v>
      </c>
      <c r="K106" s="18">
        <f>K107</f>
        <v>0</v>
      </c>
      <c r="L106" s="31">
        <v>0</v>
      </c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2:37" s="5" customFormat="1" ht="41.25" customHeight="1">
      <c r="B107" s="32" t="s">
        <v>49</v>
      </c>
      <c r="C107" s="16" t="s">
        <v>22</v>
      </c>
      <c r="D107" s="16" t="s">
        <v>100</v>
      </c>
      <c r="E107" s="16" t="s">
        <v>43</v>
      </c>
      <c r="F107" s="18">
        <v>100000</v>
      </c>
      <c r="G107" s="18">
        <v>0</v>
      </c>
      <c r="H107" s="6">
        <f t="shared" si="14"/>
        <v>100000</v>
      </c>
      <c r="I107" s="30"/>
      <c r="J107" s="18">
        <v>0</v>
      </c>
      <c r="K107" s="18">
        <v>0</v>
      </c>
      <c r="L107" s="31">
        <v>0</v>
      </c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</row>
    <row r="108" spans="2:37" s="5" customFormat="1" ht="39.75" customHeight="1">
      <c r="B108" s="72" t="s">
        <v>230</v>
      </c>
      <c r="C108" s="16" t="s">
        <v>22</v>
      </c>
      <c r="D108" s="73" t="s">
        <v>232</v>
      </c>
      <c r="E108" s="16"/>
      <c r="F108" s="18">
        <f>F109</f>
        <v>350000</v>
      </c>
      <c r="G108" s="18"/>
      <c r="H108" s="6"/>
      <c r="I108" s="30"/>
      <c r="J108" s="18">
        <f aca="true" t="shared" si="16" ref="J108:K110">J109</f>
        <v>0</v>
      </c>
      <c r="K108" s="18">
        <f t="shared" si="16"/>
        <v>0</v>
      </c>
      <c r="L108" s="31">
        <v>0</v>
      </c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2:37" s="5" customFormat="1" ht="15.75" customHeight="1">
      <c r="B109" s="72" t="s">
        <v>231</v>
      </c>
      <c r="C109" s="16" t="s">
        <v>22</v>
      </c>
      <c r="D109" s="73" t="s">
        <v>259</v>
      </c>
      <c r="E109" s="16"/>
      <c r="F109" s="18">
        <f>F110</f>
        <v>350000</v>
      </c>
      <c r="G109" s="18"/>
      <c r="H109" s="6"/>
      <c r="I109" s="30"/>
      <c r="J109" s="18">
        <f t="shared" si="16"/>
        <v>0</v>
      </c>
      <c r="K109" s="18">
        <f t="shared" si="16"/>
        <v>0</v>
      </c>
      <c r="L109" s="31">
        <v>0</v>
      </c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</row>
    <row r="110" spans="2:37" s="5" customFormat="1" ht="28.5" customHeight="1">
      <c r="B110" s="72" t="s">
        <v>221</v>
      </c>
      <c r="C110" s="16" t="s">
        <v>22</v>
      </c>
      <c r="D110" s="73" t="s">
        <v>259</v>
      </c>
      <c r="E110" s="16" t="s">
        <v>42</v>
      </c>
      <c r="F110" s="18">
        <f>F111</f>
        <v>350000</v>
      </c>
      <c r="G110" s="18"/>
      <c r="H110" s="6"/>
      <c r="I110" s="30"/>
      <c r="J110" s="18">
        <f t="shared" si="16"/>
        <v>0</v>
      </c>
      <c r="K110" s="18">
        <f t="shared" si="16"/>
        <v>0</v>
      </c>
      <c r="L110" s="31">
        <v>0</v>
      </c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</row>
    <row r="111" spans="2:37" s="5" customFormat="1" ht="29.25" customHeight="1">
      <c r="B111" s="72" t="s">
        <v>49</v>
      </c>
      <c r="C111" s="16" t="s">
        <v>22</v>
      </c>
      <c r="D111" s="73" t="s">
        <v>259</v>
      </c>
      <c r="E111" s="16" t="s">
        <v>43</v>
      </c>
      <c r="F111" s="18">
        <v>350000</v>
      </c>
      <c r="G111" s="18"/>
      <c r="H111" s="6"/>
      <c r="I111" s="30"/>
      <c r="J111" s="18">
        <v>0</v>
      </c>
      <c r="K111" s="18">
        <v>0</v>
      </c>
      <c r="L111" s="31">
        <v>0</v>
      </c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2:37" s="5" customFormat="1" ht="15" customHeight="1">
      <c r="B112" s="66" t="s">
        <v>23</v>
      </c>
      <c r="C112" s="67" t="s">
        <v>24</v>
      </c>
      <c r="D112" s="67" t="s">
        <v>252</v>
      </c>
      <c r="E112" s="67"/>
      <c r="F112" s="22">
        <f>F113+F125+F139</f>
        <v>3047242</v>
      </c>
      <c r="G112" s="18" t="e">
        <f>G113+G125+G139</f>
        <v>#REF!</v>
      </c>
      <c r="H112" s="6" t="e">
        <f t="shared" si="14"/>
        <v>#REF!</v>
      </c>
      <c r="J112" s="22">
        <f>J113+J143+J125</f>
        <v>4763787.859999999</v>
      </c>
      <c r="K112" s="86">
        <f>K113+K125+K143</f>
        <v>4738383.5200000005</v>
      </c>
      <c r="L112" s="31">
        <f t="shared" si="11"/>
        <v>99.46671974599643</v>
      </c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</row>
    <row r="113" spans="2:37" s="12" customFormat="1" ht="16.5" customHeight="1">
      <c r="B113" s="66" t="s">
        <v>74</v>
      </c>
      <c r="C113" s="67" t="s">
        <v>75</v>
      </c>
      <c r="D113" s="67" t="s">
        <v>252</v>
      </c>
      <c r="E113" s="67"/>
      <c r="F113" s="22">
        <f>F120+F115</f>
        <v>16000</v>
      </c>
      <c r="G113" s="18">
        <f>G120</f>
        <v>0</v>
      </c>
      <c r="H113" s="11">
        <f>H120</f>
        <v>4000</v>
      </c>
      <c r="J113" s="22">
        <f>J120+J115</f>
        <v>12017.76</v>
      </c>
      <c r="K113" s="22">
        <f>K120+K115</f>
        <v>10014.8</v>
      </c>
      <c r="L113" s="31">
        <f t="shared" si="11"/>
        <v>83.33333333333333</v>
      </c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</row>
    <row r="114" spans="2:37" s="12" customFormat="1" ht="51">
      <c r="B114" s="33" t="s">
        <v>197</v>
      </c>
      <c r="C114" s="16" t="s">
        <v>75</v>
      </c>
      <c r="D114" s="16" t="s">
        <v>93</v>
      </c>
      <c r="E114" s="16"/>
      <c r="F114" s="18">
        <f>F115</f>
        <v>12000</v>
      </c>
      <c r="G114" s="18"/>
      <c r="H114" s="11"/>
      <c r="J114" s="18">
        <f aca="true" t="shared" si="17" ref="J114:K118">J115</f>
        <v>12017.76</v>
      </c>
      <c r="K114" s="18">
        <f t="shared" si="17"/>
        <v>10014.8</v>
      </c>
      <c r="L114" s="31">
        <f t="shared" si="11"/>
        <v>83.33333333333333</v>
      </c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</row>
    <row r="115" spans="2:37" s="12" customFormat="1" ht="25.5">
      <c r="B115" s="33" t="s">
        <v>120</v>
      </c>
      <c r="C115" s="16" t="s">
        <v>75</v>
      </c>
      <c r="D115" s="43" t="s">
        <v>123</v>
      </c>
      <c r="E115" s="16"/>
      <c r="F115" s="18">
        <f>F116</f>
        <v>12000</v>
      </c>
      <c r="G115" s="18">
        <f aca="true" t="shared" si="18" ref="G115:H123">G116</f>
        <v>0</v>
      </c>
      <c r="H115" s="11">
        <f t="shared" si="18"/>
        <v>4000</v>
      </c>
      <c r="J115" s="18">
        <f t="shared" si="17"/>
        <v>12017.76</v>
      </c>
      <c r="K115" s="18">
        <f t="shared" si="17"/>
        <v>10014.8</v>
      </c>
      <c r="L115" s="31">
        <f t="shared" si="11"/>
        <v>83.33333333333333</v>
      </c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</row>
    <row r="116" spans="2:37" s="12" customFormat="1" ht="43.5" customHeight="1">
      <c r="B116" s="33" t="s">
        <v>121</v>
      </c>
      <c r="C116" s="16" t="s">
        <v>75</v>
      </c>
      <c r="D116" s="43" t="s">
        <v>137</v>
      </c>
      <c r="E116" s="16"/>
      <c r="F116" s="18">
        <f>F117</f>
        <v>12000</v>
      </c>
      <c r="G116" s="18">
        <f t="shared" si="18"/>
        <v>0</v>
      </c>
      <c r="H116" s="11">
        <f t="shared" si="18"/>
        <v>4000</v>
      </c>
      <c r="J116" s="18">
        <f t="shared" si="17"/>
        <v>12017.76</v>
      </c>
      <c r="K116" s="18">
        <f t="shared" si="17"/>
        <v>10014.8</v>
      </c>
      <c r="L116" s="31">
        <f t="shared" si="11"/>
        <v>83.33333333333333</v>
      </c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</row>
    <row r="117" spans="2:37" s="12" customFormat="1" ht="38.25">
      <c r="B117" s="33" t="s">
        <v>122</v>
      </c>
      <c r="C117" s="16" t="s">
        <v>75</v>
      </c>
      <c r="D117" s="43" t="s">
        <v>124</v>
      </c>
      <c r="E117" s="16"/>
      <c r="F117" s="18">
        <f>F118</f>
        <v>12000</v>
      </c>
      <c r="G117" s="18">
        <f t="shared" si="18"/>
        <v>0</v>
      </c>
      <c r="H117" s="11">
        <f t="shared" si="18"/>
        <v>4000</v>
      </c>
      <c r="J117" s="18">
        <f t="shared" si="17"/>
        <v>12017.76</v>
      </c>
      <c r="K117" s="18">
        <f t="shared" si="17"/>
        <v>10014.8</v>
      </c>
      <c r="L117" s="31">
        <f t="shared" si="11"/>
        <v>83.33333333333333</v>
      </c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</row>
    <row r="118" spans="2:37" s="12" customFormat="1" ht="38.25">
      <c r="B118" s="33" t="s">
        <v>48</v>
      </c>
      <c r="C118" s="16" t="s">
        <v>75</v>
      </c>
      <c r="D118" s="43" t="s">
        <v>124</v>
      </c>
      <c r="E118" s="16" t="s">
        <v>42</v>
      </c>
      <c r="F118" s="18">
        <f>F119</f>
        <v>12000</v>
      </c>
      <c r="G118" s="18">
        <f t="shared" si="18"/>
        <v>0</v>
      </c>
      <c r="H118" s="11">
        <f t="shared" si="18"/>
        <v>4000</v>
      </c>
      <c r="J118" s="18">
        <f t="shared" si="17"/>
        <v>12017.76</v>
      </c>
      <c r="K118" s="18">
        <f t="shared" si="17"/>
        <v>10014.8</v>
      </c>
      <c r="L118" s="31">
        <f t="shared" si="11"/>
        <v>83.33333333333333</v>
      </c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</row>
    <row r="119" spans="2:37" s="12" customFormat="1" ht="38.25">
      <c r="B119" s="32" t="s">
        <v>49</v>
      </c>
      <c r="C119" s="16" t="s">
        <v>75</v>
      </c>
      <c r="D119" s="43" t="s">
        <v>124</v>
      </c>
      <c r="E119" s="16" t="s">
        <v>43</v>
      </c>
      <c r="F119" s="18">
        <v>12000</v>
      </c>
      <c r="G119" s="18">
        <f t="shared" si="18"/>
        <v>0</v>
      </c>
      <c r="H119" s="11">
        <f t="shared" si="18"/>
        <v>4000</v>
      </c>
      <c r="J119" s="18">
        <v>12017.76</v>
      </c>
      <c r="K119" s="18">
        <v>10014.8</v>
      </c>
      <c r="L119" s="31">
        <f t="shared" si="11"/>
        <v>83.33333333333333</v>
      </c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</row>
    <row r="120" spans="2:37" s="12" customFormat="1" ht="51.75" customHeight="1">
      <c r="B120" s="33" t="s">
        <v>197</v>
      </c>
      <c r="C120" s="16" t="s">
        <v>75</v>
      </c>
      <c r="D120" s="16" t="s">
        <v>93</v>
      </c>
      <c r="E120" s="16"/>
      <c r="F120" s="18">
        <f aca="true" t="shared" si="19" ref="F120:H121">F122</f>
        <v>4000</v>
      </c>
      <c r="G120" s="18">
        <f t="shared" si="19"/>
        <v>0</v>
      </c>
      <c r="H120" s="11">
        <f t="shared" si="19"/>
        <v>4000</v>
      </c>
      <c r="J120" s="18">
        <f>J122</f>
        <v>0</v>
      </c>
      <c r="K120" s="18">
        <f>K122</f>
        <v>0</v>
      </c>
      <c r="L120" s="31">
        <v>0</v>
      </c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</row>
    <row r="121" spans="2:37" s="12" customFormat="1" ht="54.75" customHeight="1">
      <c r="B121" s="33" t="s">
        <v>198</v>
      </c>
      <c r="C121" s="16" t="s">
        <v>75</v>
      </c>
      <c r="D121" s="16" t="s">
        <v>125</v>
      </c>
      <c r="E121" s="16"/>
      <c r="F121" s="18">
        <f t="shared" si="19"/>
        <v>4000</v>
      </c>
      <c r="G121" s="18">
        <f t="shared" si="19"/>
        <v>0</v>
      </c>
      <c r="H121" s="11">
        <f t="shared" si="19"/>
        <v>4000</v>
      </c>
      <c r="J121" s="18">
        <f>J123</f>
        <v>0</v>
      </c>
      <c r="K121" s="18">
        <f>K123</f>
        <v>0</v>
      </c>
      <c r="L121" s="31">
        <v>0</v>
      </c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</row>
    <row r="122" spans="2:37" s="12" customFormat="1" ht="42.75" customHeight="1">
      <c r="B122" s="33" t="s">
        <v>79</v>
      </c>
      <c r="C122" s="16" t="s">
        <v>75</v>
      </c>
      <c r="D122" s="16" t="s">
        <v>126</v>
      </c>
      <c r="E122" s="16"/>
      <c r="F122" s="18">
        <f>F123</f>
        <v>4000</v>
      </c>
      <c r="G122" s="18">
        <f t="shared" si="18"/>
        <v>0</v>
      </c>
      <c r="H122" s="11">
        <f t="shared" si="18"/>
        <v>4000</v>
      </c>
      <c r="J122" s="18">
        <f>J123</f>
        <v>0</v>
      </c>
      <c r="K122" s="18">
        <f>K123</f>
        <v>0</v>
      </c>
      <c r="L122" s="31">
        <v>0</v>
      </c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</row>
    <row r="123" spans="2:37" s="12" customFormat="1" ht="27.75" customHeight="1">
      <c r="B123" s="32" t="s">
        <v>48</v>
      </c>
      <c r="C123" s="16" t="s">
        <v>75</v>
      </c>
      <c r="D123" s="16" t="s">
        <v>126</v>
      </c>
      <c r="E123" s="16" t="s">
        <v>42</v>
      </c>
      <c r="F123" s="18">
        <f>F124</f>
        <v>4000</v>
      </c>
      <c r="G123" s="18">
        <f t="shared" si="18"/>
        <v>0</v>
      </c>
      <c r="H123" s="11">
        <f t="shared" si="18"/>
        <v>4000</v>
      </c>
      <c r="J123" s="18">
        <f>J124</f>
        <v>0</v>
      </c>
      <c r="K123" s="18">
        <f>K124</f>
        <v>0</v>
      </c>
      <c r="L123" s="31">
        <v>0</v>
      </c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</row>
    <row r="124" spans="2:37" s="12" customFormat="1" ht="78.75" customHeight="1">
      <c r="B124" s="32" t="s">
        <v>102</v>
      </c>
      <c r="C124" s="16" t="s">
        <v>75</v>
      </c>
      <c r="D124" s="16" t="s">
        <v>126</v>
      </c>
      <c r="E124" s="16" t="s">
        <v>43</v>
      </c>
      <c r="F124" s="18">
        <v>4000</v>
      </c>
      <c r="G124" s="18">
        <v>0</v>
      </c>
      <c r="H124" s="14">
        <f>SUM(F124:G124)</f>
        <v>4000</v>
      </c>
      <c r="I124" s="30"/>
      <c r="J124" s="18">
        <v>0</v>
      </c>
      <c r="K124" s="18">
        <v>0</v>
      </c>
      <c r="L124" s="31">
        <v>0</v>
      </c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2:37" s="12" customFormat="1" ht="22.5" customHeight="1">
      <c r="B125" s="66" t="s">
        <v>76</v>
      </c>
      <c r="C125" s="67" t="s">
        <v>77</v>
      </c>
      <c r="D125" s="67" t="s">
        <v>252</v>
      </c>
      <c r="E125" s="67"/>
      <c r="F125" s="22">
        <f>F126+F129+F134</f>
        <v>690000</v>
      </c>
      <c r="G125" s="18">
        <f aca="true" t="shared" si="20" ref="F125:G127">G126</f>
        <v>0</v>
      </c>
      <c r="H125" s="11">
        <f>F125+G125</f>
        <v>690000</v>
      </c>
      <c r="J125" s="22">
        <f>J126+J129+J134</f>
        <v>474260.6</v>
      </c>
      <c r="K125" s="22">
        <f>K126+K129+K134</f>
        <v>474260.6</v>
      </c>
      <c r="L125" s="31">
        <f t="shared" si="11"/>
        <v>100</v>
      </c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</row>
    <row r="126" spans="2:37" s="12" customFormat="1" ht="64.5" customHeight="1">
      <c r="B126" s="34" t="s">
        <v>128</v>
      </c>
      <c r="C126" s="16" t="s">
        <v>77</v>
      </c>
      <c r="D126" s="16" t="s">
        <v>127</v>
      </c>
      <c r="E126" s="16"/>
      <c r="F126" s="18">
        <f t="shared" si="20"/>
        <v>690000</v>
      </c>
      <c r="G126" s="18">
        <f t="shared" si="20"/>
        <v>0</v>
      </c>
      <c r="H126" s="11">
        <f>H127</f>
        <v>690000</v>
      </c>
      <c r="I126" s="13"/>
      <c r="J126" s="18">
        <f>J127</f>
        <v>227260.6</v>
      </c>
      <c r="K126" s="18">
        <f>K127</f>
        <v>227260.6</v>
      </c>
      <c r="L126" s="31">
        <f t="shared" si="11"/>
        <v>100</v>
      </c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</row>
    <row r="127" spans="2:37" s="12" customFormat="1" ht="31.5" customHeight="1">
      <c r="B127" s="34" t="s">
        <v>48</v>
      </c>
      <c r="C127" s="16" t="s">
        <v>77</v>
      </c>
      <c r="D127" s="16" t="s">
        <v>127</v>
      </c>
      <c r="E127" s="16" t="s">
        <v>42</v>
      </c>
      <c r="F127" s="18">
        <f t="shared" si="20"/>
        <v>690000</v>
      </c>
      <c r="G127" s="18">
        <f t="shared" si="20"/>
        <v>0</v>
      </c>
      <c r="H127" s="11">
        <f>H128</f>
        <v>690000</v>
      </c>
      <c r="I127" s="13"/>
      <c r="J127" s="18">
        <f>J128</f>
        <v>227260.6</v>
      </c>
      <c r="K127" s="18">
        <f>K128</f>
        <v>227260.6</v>
      </c>
      <c r="L127" s="31">
        <f t="shared" si="11"/>
        <v>100</v>
      </c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</row>
    <row r="128" spans="2:37" s="12" customFormat="1" ht="46.5" customHeight="1">
      <c r="B128" s="34" t="s">
        <v>49</v>
      </c>
      <c r="C128" s="16" t="s">
        <v>77</v>
      </c>
      <c r="D128" s="16" t="s">
        <v>127</v>
      </c>
      <c r="E128" s="16" t="s">
        <v>43</v>
      </c>
      <c r="F128" s="18">
        <v>690000</v>
      </c>
      <c r="G128" s="18">
        <v>0</v>
      </c>
      <c r="H128" s="14">
        <f>SUM(F128:G128)</f>
        <v>690000</v>
      </c>
      <c r="I128" s="29"/>
      <c r="J128" s="18">
        <v>227260.6</v>
      </c>
      <c r="K128" s="18">
        <v>227260.6</v>
      </c>
      <c r="L128" s="31">
        <f t="shared" si="11"/>
        <v>100</v>
      </c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</row>
    <row r="129" spans="2:37" s="13" customFormat="1" ht="30" customHeight="1">
      <c r="B129" s="34" t="s">
        <v>207</v>
      </c>
      <c r="C129" s="16" t="s">
        <v>208</v>
      </c>
      <c r="D129" s="16" t="s">
        <v>209</v>
      </c>
      <c r="E129" s="16"/>
      <c r="F129" s="18">
        <f>F130</f>
        <v>0</v>
      </c>
      <c r="G129" s="18"/>
      <c r="H129" s="14"/>
      <c r="I129" s="29"/>
      <c r="J129" s="18">
        <f aca="true" t="shared" si="21" ref="J129:K132">J130</f>
        <v>247000</v>
      </c>
      <c r="K129" s="18">
        <f t="shared" si="21"/>
        <v>247000</v>
      </c>
      <c r="L129" s="31">
        <f>L130</f>
        <v>100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2:37" s="13" customFormat="1" ht="114.75">
      <c r="B130" s="89" t="s">
        <v>268</v>
      </c>
      <c r="C130" s="16" t="s">
        <v>77</v>
      </c>
      <c r="D130" s="16" t="s">
        <v>269</v>
      </c>
      <c r="E130" s="16" t="s">
        <v>217</v>
      </c>
      <c r="F130" s="18">
        <f>F131</f>
        <v>0</v>
      </c>
      <c r="G130" s="18"/>
      <c r="H130" s="14"/>
      <c r="I130" s="29"/>
      <c r="J130" s="18">
        <f t="shared" si="21"/>
        <v>247000</v>
      </c>
      <c r="K130" s="18">
        <f t="shared" si="21"/>
        <v>247000</v>
      </c>
      <c r="L130" s="31">
        <f>L131</f>
        <v>100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2:37" s="13" customFormat="1" ht="38.25">
      <c r="B131" s="34" t="s">
        <v>221</v>
      </c>
      <c r="C131" s="16" t="s">
        <v>77</v>
      </c>
      <c r="D131" s="16" t="s">
        <v>269</v>
      </c>
      <c r="E131" s="16" t="s">
        <v>42</v>
      </c>
      <c r="F131" s="18">
        <f>F132</f>
        <v>0</v>
      </c>
      <c r="G131" s="18"/>
      <c r="H131" s="14"/>
      <c r="I131" s="29"/>
      <c r="J131" s="18">
        <f>J142</f>
        <v>247000</v>
      </c>
      <c r="K131" s="18">
        <f>K142</f>
        <v>247000</v>
      </c>
      <c r="L131" s="31">
        <f>L142</f>
        <v>100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2:37" s="13" customFormat="1" ht="26.25" hidden="1">
      <c r="B132" s="32" t="s">
        <v>48</v>
      </c>
      <c r="C132" s="16" t="s">
        <v>77</v>
      </c>
      <c r="D132" s="16" t="s">
        <v>210</v>
      </c>
      <c r="E132" s="16" t="s">
        <v>42</v>
      </c>
      <c r="F132" s="18">
        <f>F133</f>
        <v>0</v>
      </c>
      <c r="G132" s="18"/>
      <c r="H132" s="14"/>
      <c r="I132" s="29"/>
      <c r="J132" s="18">
        <f t="shared" si="21"/>
        <v>0</v>
      </c>
      <c r="K132" s="18">
        <f t="shared" si="21"/>
        <v>0</v>
      </c>
      <c r="L132" s="31" t="e">
        <f t="shared" si="11"/>
        <v>#DIV/0!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2:37" s="13" customFormat="1" ht="39" hidden="1">
      <c r="B133" s="32" t="s">
        <v>49</v>
      </c>
      <c r="C133" s="16" t="s">
        <v>77</v>
      </c>
      <c r="D133" s="16" t="s">
        <v>210</v>
      </c>
      <c r="E133" s="16" t="s">
        <v>43</v>
      </c>
      <c r="F133" s="18"/>
      <c r="G133" s="18"/>
      <c r="H133" s="14"/>
      <c r="I133" s="29"/>
      <c r="J133" s="18"/>
      <c r="K133" s="18"/>
      <c r="L133" s="31" t="e">
        <f t="shared" si="11"/>
        <v>#DIV/0!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2:37" s="13" customFormat="1" ht="39" hidden="1">
      <c r="B134" s="64" t="s">
        <v>218</v>
      </c>
      <c r="C134" s="16" t="s">
        <v>77</v>
      </c>
      <c r="D134" s="65" t="s">
        <v>222</v>
      </c>
      <c r="E134" s="65"/>
      <c r="F134" s="18">
        <f>F135</f>
        <v>0</v>
      </c>
      <c r="G134" s="18"/>
      <c r="H134" s="14"/>
      <c r="I134" s="29"/>
      <c r="J134" s="18">
        <f aca="true" t="shared" si="22" ref="J134:K137">J135</f>
        <v>0</v>
      </c>
      <c r="K134" s="18">
        <f t="shared" si="22"/>
        <v>0</v>
      </c>
      <c r="L134" s="31" t="e">
        <f aca="true" t="shared" si="23" ref="L134:L198">K134/J134*100</f>
        <v>#DIV/0!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2:37" s="13" customFormat="1" ht="26.25" hidden="1">
      <c r="B135" s="64" t="s">
        <v>219</v>
      </c>
      <c r="C135" s="16" t="s">
        <v>77</v>
      </c>
      <c r="D135" s="65" t="s">
        <v>223</v>
      </c>
      <c r="E135" s="65"/>
      <c r="F135" s="18">
        <f>F136</f>
        <v>0</v>
      </c>
      <c r="G135" s="18"/>
      <c r="H135" s="14"/>
      <c r="I135" s="29"/>
      <c r="J135" s="18">
        <f t="shared" si="22"/>
        <v>0</v>
      </c>
      <c r="K135" s="18">
        <f t="shared" si="22"/>
        <v>0</v>
      </c>
      <c r="L135" s="31" t="e">
        <f t="shared" si="23"/>
        <v>#DIV/0!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2:37" s="13" customFormat="1" ht="26.25" hidden="1">
      <c r="B136" s="64" t="s">
        <v>220</v>
      </c>
      <c r="C136" s="16" t="s">
        <v>77</v>
      </c>
      <c r="D136" s="65" t="s">
        <v>224</v>
      </c>
      <c r="E136" s="65"/>
      <c r="F136" s="18">
        <f>F137</f>
        <v>0</v>
      </c>
      <c r="G136" s="18"/>
      <c r="H136" s="14"/>
      <c r="I136" s="29"/>
      <c r="J136" s="18">
        <f t="shared" si="22"/>
        <v>0</v>
      </c>
      <c r="K136" s="18">
        <f t="shared" si="22"/>
        <v>0</v>
      </c>
      <c r="L136" s="31" t="e">
        <f t="shared" si="23"/>
        <v>#DIV/0!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2:37" s="13" customFormat="1" ht="26.25" hidden="1">
      <c r="B137" s="64" t="s">
        <v>221</v>
      </c>
      <c r="C137" s="16" t="s">
        <v>77</v>
      </c>
      <c r="D137" s="65" t="s">
        <v>224</v>
      </c>
      <c r="E137" s="65" t="s">
        <v>42</v>
      </c>
      <c r="F137" s="18">
        <f>F138</f>
        <v>0</v>
      </c>
      <c r="G137" s="18"/>
      <c r="H137" s="14"/>
      <c r="I137" s="29"/>
      <c r="J137" s="18">
        <f t="shared" si="22"/>
        <v>0</v>
      </c>
      <c r="K137" s="18">
        <f t="shared" si="22"/>
        <v>0</v>
      </c>
      <c r="L137" s="31" t="e">
        <f t="shared" si="23"/>
        <v>#DIV/0!</v>
      </c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2:37" s="13" customFormat="1" ht="39" hidden="1">
      <c r="B138" s="64" t="s">
        <v>49</v>
      </c>
      <c r="C138" s="16" t="s">
        <v>77</v>
      </c>
      <c r="D138" s="65" t="s">
        <v>224</v>
      </c>
      <c r="E138" s="65" t="s">
        <v>43</v>
      </c>
      <c r="F138" s="18"/>
      <c r="G138" s="18"/>
      <c r="H138" s="14"/>
      <c r="I138" s="29"/>
      <c r="J138" s="18"/>
      <c r="K138" s="18"/>
      <c r="L138" s="31" t="e">
        <f t="shared" si="23"/>
        <v>#DIV/0!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2:37" s="13" customFormat="1" ht="12.75" hidden="1">
      <c r="B139" s="66" t="s">
        <v>25</v>
      </c>
      <c r="C139" s="67" t="s">
        <v>26</v>
      </c>
      <c r="D139" s="67"/>
      <c r="E139" s="67"/>
      <c r="F139" s="22">
        <f>F151</f>
        <v>2341242</v>
      </c>
      <c r="G139" s="18" t="e">
        <f>G151</f>
        <v>#REF!</v>
      </c>
      <c r="H139" s="6" t="e">
        <f aca="true" t="shared" si="24" ref="H139:H171">F139+G139</f>
        <v>#REF!</v>
      </c>
      <c r="I139" s="4"/>
      <c r="J139" s="22">
        <f>J146+J154+J156+J158+J162</f>
        <v>3371343</v>
      </c>
      <c r="K139" s="22">
        <f>K140+K151</f>
        <v>5156941.62</v>
      </c>
      <c r="L139" s="31">
        <f t="shared" si="23"/>
        <v>152.96401523072555</v>
      </c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2:37" s="13" customFormat="1" ht="39" hidden="1">
      <c r="B140" s="76" t="s">
        <v>242</v>
      </c>
      <c r="C140" s="16" t="s">
        <v>26</v>
      </c>
      <c r="D140" s="73" t="s">
        <v>240</v>
      </c>
      <c r="E140" s="67"/>
      <c r="F140" s="18">
        <f>F141</f>
        <v>0</v>
      </c>
      <c r="G140" s="18"/>
      <c r="H140" s="6"/>
      <c r="I140" s="4"/>
      <c r="J140" s="18">
        <f>J141</f>
        <v>1809000</v>
      </c>
      <c r="K140" s="18">
        <f>K141</f>
        <v>3618000</v>
      </c>
      <c r="L140" s="31">
        <f t="shared" si="23"/>
        <v>200</v>
      </c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2:37" s="13" customFormat="1" ht="52.5" hidden="1">
      <c r="B141" s="76" t="s">
        <v>243</v>
      </c>
      <c r="C141" s="16" t="s">
        <v>26</v>
      </c>
      <c r="D141" s="73" t="s">
        <v>241</v>
      </c>
      <c r="E141" s="67"/>
      <c r="F141" s="18">
        <f>F144</f>
        <v>0</v>
      </c>
      <c r="G141" s="18"/>
      <c r="H141" s="6"/>
      <c r="I141" s="4"/>
      <c r="J141" s="18">
        <f>J144</f>
        <v>1809000</v>
      </c>
      <c r="K141" s="18">
        <f>K144+K146</f>
        <v>3618000</v>
      </c>
      <c r="L141" s="31">
        <f t="shared" si="23"/>
        <v>200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2:37" s="13" customFormat="1" ht="38.25">
      <c r="B142" s="76" t="s">
        <v>267</v>
      </c>
      <c r="C142" s="16" t="s">
        <v>270</v>
      </c>
      <c r="D142" s="16" t="s">
        <v>269</v>
      </c>
      <c r="E142" s="16" t="s">
        <v>43</v>
      </c>
      <c r="F142" s="18"/>
      <c r="G142" s="18"/>
      <c r="H142" s="6"/>
      <c r="I142" s="4"/>
      <c r="J142" s="18">
        <v>247000</v>
      </c>
      <c r="K142" s="18">
        <v>247000</v>
      </c>
      <c r="L142" s="31">
        <f>K142/J142*100</f>
        <v>100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2:37" s="13" customFormat="1" ht="12.75">
      <c r="B143" s="82" t="s">
        <v>25</v>
      </c>
      <c r="C143" s="67" t="s">
        <v>26</v>
      </c>
      <c r="D143" s="83" t="s">
        <v>252</v>
      </c>
      <c r="E143" s="67"/>
      <c r="F143" s="22"/>
      <c r="G143" s="22"/>
      <c r="H143" s="10"/>
      <c r="I143" s="84"/>
      <c r="J143" s="22">
        <f>J144+J148+J151</f>
        <v>4277509.5</v>
      </c>
      <c r="K143" s="86">
        <f>K144+K148+K151</f>
        <v>4254108.12</v>
      </c>
      <c r="L143" s="31">
        <f t="shared" si="23"/>
        <v>99.45292044354315</v>
      </c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2:37" s="4" customFormat="1" ht="39.75" customHeight="1">
      <c r="B144" s="76" t="s">
        <v>271</v>
      </c>
      <c r="C144" s="16" t="s">
        <v>26</v>
      </c>
      <c r="D144" s="73" t="s">
        <v>96</v>
      </c>
      <c r="E144" s="16" t="s">
        <v>217</v>
      </c>
      <c r="F144" s="18">
        <f>F145</f>
        <v>0</v>
      </c>
      <c r="G144" s="18"/>
      <c r="H144" s="6"/>
      <c r="J144" s="18">
        <f>J146</f>
        <v>1809000</v>
      </c>
      <c r="K144" s="18">
        <f>K145</f>
        <v>1809000</v>
      </c>
      <c r="L144" s="31">
        <f t="shared" si="23"/>
        <v>100</v>
      </c>
      <c r="M144" s="79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2:37" s="4" customFormat="1" ht="34.5" customHeight="1">
      <c r="B145" s="76" t="s">
        <v>221</v>
      </c>
      <c r="C145" s="16" t="s">
        <v>26</v>
      </c>
      <c r="D145" s="73" t="s">
        <v>251</v>
      </c>
      <c r="E145" s="16" t="s">
        <v>42</v>
      </c>
      <c r="F145" s="18"/>
      <c r="G145" s="18"/>
      <c r="H145" s="6"/>
      <c r="J145" s="18">
        <f>J146</f>
        <v>1809000</v>
      </c>
      <c r="K145" s="18">
        <f>K146</f>
        <v>1809000</v>
      </c>
      <c r="L145" s="31">
        <f t="shared" si="23"/>
        <v>100</v>
      </c>
      <c r="M145" s="79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2:37" s="4" customFormat="1" ht="30" customHeight="1">
      <c r="B146" s="76" t="s">
        <v>272</v>
      </c>
      <c r="C146" s="16" t="s">
        <v>26</v>
      </c>
      <c r="D146" s="73" t="s">
        <v>251</v>
      </c>
      <c r="E146" s="16" t="s">
        <v>43</v>
      </c>
      <c r="F146" s="18">
        <f>F147</f>
        <v>0</v>
      </c>
      <c r="G146" s="18"/>
      <c r="H146" s="6"/>
      <c r="J146" s="18">
        <v>1809000</v>
      </c>
      <c r="K146" s="18">
        <v>1809000</v>
      </c>
      <c r="L146" s="31">
        <f>K146/J146*100</f>
        <v>100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2:37" s="4" customFormat="1" ht="27.75" customHeight="1">
      <c r="B147" s="76" t="s">
        <v>221</v>
      </c>
      <c r="C147" s="16" t="s">
        <v>26</v>
      </c>
      <c r="D147" s="73" t="s">
        <v>251</v>
      </c>
      <c r="E147" s="16"/>
      <c r="F147" s="18"/>
      <c r="G147" s="18"/>
      <c r="H147" s="6"/>
      <c r="J147" s="18">
        <v>0</v>
      </c>
      <c r="K147" s="18">
        <v>0</v>
      </c>
      <c r="L147" s="31">
        <v>0</v>
      </c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2:37" s="4" customFormat="1" ht="32.25" customHeight="1">
      <c r="B148" s="76" t="s">
        <v>254</v>
      </c>
      <c r="C148" s="16" t="s">
        <v>26</v>
      </c>
      <c r="D148" s="73" t="s">
        <v>250</v>
      </c>
      <c r="E148" s="16" t="s">
        <v>217</v>
      </c>
      <c r="F148" s="18"/>
      <c r="G148" s="18"/>
      <c r="H148" s="6"/>
      <c r="J148" s="18">
        <f>J149</f>
        <v>906166.5</v>
      </c>
      <c r="K148" s="18">
        <f>K149</f>
        <v>906166.5</v>
      </c>
      <c r="L148" s="31">
        <f t="shared" si="23"/>
        <v>100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2:37" s="4" customFormat="1" ht="31.5" customHeight="1">
      <c r="B149" s="76" t="s">
        <v>221</v>
      </c>
      <c r="C149" s="16" t="s">
        <v>26</v>
      </c>
      <c r="D149" s="73" t="s">
        <v>250</v>
      </c>
      <c r="E149" s="16" t="s">
        <v>42</v>
      </c>
      <c r="F149" s="18"/>
      <c r="G149" s="18"/>
      <c r="H149" s="6"/>
      <c r="J149" s="18">
        <f>J150</f>
        <v>906166.5</v>
      </c>
      <c r="K149" s="18">
        <f>K150</f>
        <v>906166.5</v>
      </c>
      <c r="L149" s="31">
        <f t="shared" si="23"/>
        <v>100</v>
      </c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2:37" s="4" customFormat="1" ht="43.5" customHeight="1">
      <c r="B150" s="76" t="s">
        <v>255</v>
      </c>
      <c r="C150" s="16" t="s">
        <v>26</v>
      </c>
      <c r="D150" s="73" t="s">
        <v>250</v>
      </c>
      <c r="E150" s="16" t="s">
        <v>43</v>
      </c>
      <c r="F150" s="18"/>
      <c r="G150" s="18"/>
      <c r="H150" s="6"/>
      <c r="J150" s="18">
        <v>906166.5</v>
      </c>
      <c r="K150" s="18">
        <v>906166.5</v>
      </c>
      <c r="L150" s="31">
        <f t="shared" si="23"/>
        <v>100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2:37" s="4" customFormat="1" ht="38.25">
      <c r="B151" s="33" t="s">
        <v>199</v>
      </c>
      <c r="C151" s="16" t="s">
        <v>26</v>
      </c>
      <c r="D151" s="16" t="s">
        <v>94</v>
      </c>
      <c r="E151" s="16"/>
      <c r="F151" s="18">
        <f>F152</f>
        <v>2341242</v>
      </c>
      <c r="G151" s="18" t="e">
        <f>G153+G158+#REF!+G161</f>
        <v>#REF!</v>
      </c>
      <c r="H151" s="6" t="e">
        <f t="shared" si="24"/>
        <v>#REF!</v>
      </c>
      <c r="J151" s="18">
        <f>J152</f>
        <v>1562343</v>
      </c>
      <c r="K151" s="18">
        <f>K152</f>
        <v>1538941.62</v>
      </c>
      <c r="L151" s="31">
        <f t="shared" si="23"/>
        <v>98.50216117715509</v>
      </c>
      <c r="M151" s="79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2:37" s="4" customFormat="1" ht="38.25">
      <c r="B152" s="33" t="s">
        <v>200</v>
      </c>
      <c r="C152" s="16" t="s">
        <v>26</v>
      </c>
      <c r="D152" s="16" t="s">
        <v>129</v>
      </c>
      <c r="E152" s="16"/>
      <c r="F152" s="18">
        <f>F153+F158+F161</f>
        <v>2341242</v>
      </c>
      <c r="G152" s="18" t="e">
        <f>G154+G159+#REF!+G162</f>
        <v>#REF!</v>
      </c>
      <c r="H152" s="6" t="e">
        <f t="shared" si="24"/>
        <v>#REF!</v>
      </c>
      <c r="J152" s="18">
        <f>J153+J158+J161</f>
        <v>1562343</v>
      </c>
      <c r="K152" s="18">
        <f>K153+K158+K161</f>
        <v>1538941.62</v>
      </c>
      <c r="L152" s="31">
        <f t="shared" si="23"/>
        <v>98.50216117715509</v>
      </c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2:37" s="4" customFormat="1" ht="15" customHeight="1">
      <c r="B153" s="33" t="s">
        <v>58</v>
      </c>
      <c r="C153" s="16" t="s">
        <v>26</v>
      </c>
      <c r="D153" s="16" t="s">
        <v>130</v>
      </c>
      <c r="E153" s="16"/>
      <c r="F153" s="18">
        <f>F154</f>
        <v>1141242</v>
      </c>
      <c r="G153" s="18" t="e">
        <f>G154+#REF!</f>
        <v>#REF!</v>
      </c>
      <c r="H153" s="6" t="e">
        <f t="shared" si="24"/>
        <v>#REF!</v>
      </c>
      <c r="J153" s="18">
        <f>J154+J156</f>
        <v>1117156.1</v>
      </c>
      <c r="K153" s="18">
        <f>K154+K156</f>
        <v>1093754.72</v>
      </c>
      <c r="L153" s="31">
        <f t="shared" si="23"/>
        <v>97.90527214594272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2:37" s="4" customFormat="1" ht="38.25">
      <c r="B154" s="32" t="s">
        <v>48</v>
      </c>
      <c r="C154" s="16" t="s">
        <v>26</v>
      </c>
      <c r="D154" s="16" t="s">
        <v>130</v>
      </c>
      <c r="E154" s="16" t="s">
        <v>42</v>
      </c>
      <c r="F154" s="18">
        <f>F155</f>
        <v>1141242</v>
      </c>
      <c r="G154" s="18">
        <f>G155</f>
        <v>0</v>
      </c>
      <c r="H154" s="6">
        <f t="shared" si="24"/>
        <v>1141242</v>
      </c>
      <c r="J154" s="18">
        <f>J155</f>
        <v>1014800.54</v>
      </c>
      <c r="K154" s="18">
        <f>K155</f>
        <v>991399.16</v>
      </c>
      <c r="L154" s="31">
        <f t="shared" si="23"/>
        <v>97.69399216125761</v>
      </c>
      <c r="M154" s="79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2:37" s="4" customFormat="1" ht="38.25">
      <c r="B155" s="32" t="s">
        <v>49</v>
      </c>
      <c r="C155" s="16" t="s">
        <v>26</v>
      </c>
      <c r="D155" s="16" t="s">
        <v>130</v>
      </c>
      <c r="E155" s="16" t="s">
        <v>43</v>
      </c>
      <c r="F155" s="18">
        <f>1700000-549758-9000</f>
        <v>1141242</v>
      </c>
      <c r="G155" s="18">
        <v>0</v>
      </c>
      <c r="H155" s="6">
        <f t="shared" si="24"/>
        <v>1141242</v>
      </c>
      <c r="I155" s="28"/>
      <c r="J155" s="18">
        <v>1014800.54</v>
      </c>
      <c r="K155" s="18">
        <v>991399.16</v>
      </c>
      <c r="L155" s="31">
        <f t="shared" si="23"/>
        <v>97.69399216125761</v>
      </c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2:37" s="4" customFormat="1" ht="15" customHeight="1">
      <c r="B156" s="32" t="s">
        <v>45</v>
      </c>
      <c r="C156" s="16" t="s">
        <v>26</v>
      </c>
      <c r="D156" s="16" t="s">
        <v>130</v>
      </c>
      <c r="E156" s="16" t="s">
        <v>44</v>
      </c>
      <c r="F156" s="18">
        <f>F157</f>
        <v>1141242</v>
      </c>
      <c r="G156" s="18">
        <f>G157</f>
        <v>0</v>
      </c>
      <c r="H156" s="6">
        <f>F156+G156</f>
        <v>1141242</v>
      </c>
      <c r="J156" s="18">
        <f>J157</f>
        <v>102355.56</v>
      </c>
      <c r="K156" s="18">
        <f>K157</f>
        <v>102355.56</v>
      </c>
      <c r="L156" s="31">
        <f t="shared" si="23"/>
        <v>100</v>
      </c>
      <c r="M156" s="79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2:37" s="4" customFormat="1" ht="25.5">
      <c r="B157" s="32" t="s">
        <v>246</v>
      </c>
      <c r="C157" s="16" t="s">
        <v>26</v>
      </c>
      <c r="D157" s="16" t="s">
        <v>130</v>
      </c>
      <c r="E157" s="16" t="s">
        <v>245</v>
      </c>
      <c r="F157" s="18">
        <f>1700000-549758-9000</f>
        <v>1141242</v>
      </c>
      <c r="G157" s="18">
        <v>0</v>
      </c>
      <c r="H157" s="6">
        <f>F157+G157</f>
        <v>1141242</v>
      </c>
      <c r="I157" s="28"/>
      <c r="J157" s="18">
        <v>102355.56</v>
      </c>
      <c r="K157" s="18">
        <v>102355.56</v>
      </c>
      <c r="L157" s="31">
        <f t="shared" si="23"/>
        <v>100</v>
      </c>
      <c r="M157" s="79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2:37" s="4" customFormat="1" ht="25.5">
      <c r="B158" s="33" t="s">
        <v>80</v>
      </c>
      <c r="C158" s="16" t="s">
        <v>26</v>
      </c>
      <c r="D158" s="16" t="s">
        <v>131</v>
      </c>
      <c r="E158" s="16"/>
      <c r="F158" s="18">
        <f>F159</f>
        <v>700000</v>
      </c>
      <c r="G158" s="18">
        <f>G159</f>
        <v>0</v>
      </c>
      <c r="H158" s="6">
        <f t="shared" si="24"/>
        <v>700000</v>
      </c>
      <c r="J158" s="18">
        <f>J159</f>
        <v>445186.9</v>
      </c>
      <c r="K158" s="18">
        <f>K159</f>
        <v>445186.9</v>
      </c>
      <c r="L158" s="31">
        <f t="shared" si="23"/>
        <v>100</v>
      </c>
      <c r="M158" s="79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2:37" s="4" customFormat="1" ht="38.25">
      <c r="B159" s="32" t="s">
        <v>48</v>
      </c>
      <c r="C159" s="16" t="s">
        <v>26</v>
      </c>
      <c r="D159" s="16" t="s">
        <v>131</v>
      </c>
      <c r="E159" s="16" t="s">
        <v>42</v>
      </c>
      <c r="F159" s="18">
        <f>F160</f>
        <v>700000</v>
      </c>
      <c r="G159" s="18">
        <f>G160</f>
        <v>0</v>
      </c>
      <c r="H159" s="6">
        <f t="shared" si="24"/>
        <v>700000</v>
      </c>
      <c r="J159" s="18">
        <f>J160</f>
        <v>445186.9</v>
      </c>
      <c r="K159" s="18">
        <f>K160</f>
        <v>445186.9</v>
      </c>
      <c r="L159" s="31">
        <f t="shared" si="23"/>
        <v>100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2:37" s="4" customFormat="1" ht="25.5">
      <c r="B160" s="32" t="s">
        <v>103</v>
      </c>
      <c r="C160" s="16" t="s">
        <v>26</v>
      </c>
      <c r="D160" s="16" t="s">
        <v>131</v>
      </c>
      <c r="E160" s="16" t="s">
        <v>43</v>
      </c>
      <c r="F160" s="18">
        <v>700000</v>
      </c>
      <c r="G160" s="18">
        <v>0</v>
      </c>
      <c r="H160" s="6">
        <f t="shared" si="24"/>
        <v>700000</v>
      </c>
      <c r="I160" s="29"/>
      <c r="J160" s="18">
        <v>445186.9</v>
      </c>
      <c r="K160" s="18">
        <v>445186.9</v>
      </c>
      <c r="L160" s="31">
        <f t="shared" si="23"/>
        <v>100</v>
      </c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2:37" s="4" customFormat="1" ht="25.5">
      <c r="B161" s="33" t="s">
        <v>81</v>
      </c>
      <c r="C161" s="16" t="s">
        <v>26</v>
      </c>
      <c r="D161" s="16" t="s">
        <v>132</v>
      </c>
      <c r="E161" s="16"/>
      <c r="F161" s="18">
        <f>F162</f>
        <v>500000</v>
      </c>
      <c r="G161" s="18">
        <f>G162</f>
        <v>0</v>
      </c>
      <c r="H161" s="6">
        <f t="shared" si="24"/>
        <v>500000</v>
      </c>
      <c r="J161" s="18">
        <f>J162</f>
        <v>0</v>
      </c>
      <c r="K161" s="18">
        <f>K162</f>
        <v>0</v>
      </c>
      <c r="L161" s="31">
        <v>0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2:37" s="4" customFormat="1" ht="38.25">
      <c r="B162" s="32" t="s">
        <v>48</v>
      </c>
      <c r="C162" s="16" t="s">
        <v>26</v>
      </c>
      <c r="D162" s="16" t="s">
        <v>132</v>
      </c>
      <c r="E162" s="16" t="s">
        <v>42</v>
      </c>
      <c r="F162" s="18">
        <f>F163</f>
        <v>500000</v>
      </c>
      <c r="G162" s="18">
        <f>G163</f>
        <v>0</v>
      </c>
      <c r="H162" s="6">
        <f t="shared" si="24"/>
        <v>500000</v>
      </c>
      <c r="J162" s="18">
        <f>J163</f>
        <v>0</v>
      </c>
      <c r="K162" s="18">
        <f>K163</f>
        <v>0</v>
      </c>
      <c r="L162" s="31">
        <v>0</v>
      </c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2:37" s="4" customFormat="1" ht="25.5">
      <c r="B163" s="32" t="s">
        <v>104</v>
      </c>
      <c r="C163" s="16" t="s">
        <v>26</v>
      </c>
      <c r="D163" s="16" t="s">
        <v>132</v>
      </c>
      <c r="E163" s="16" t="s">
        <v>43</v>
      </c>
      <c r="F163" s="18">
        <v>500000</v>
      </c>
      <c r="G163" s="18">
        <v>0</v>
      </c>
      <c r="H163" s="6">
        <f t="shared" si="24"/>
        <v>500000</v>
      </c>
      <c r="I163" s="29"/>
      <c r="J163" s="18">
        <v>0</v>
      </c>
      <c r="K163" s="18">
        <v>0</v>
      </c>
      <c r="L163" s="31">
        <v>0</v>
      </c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2:37" s="4" customFormat="1" ht="25.5">
      <c r="B164" s="66" t="s">
        <v>46</v>
      </c>
      <c r="C164" s="67" t="s">
        <v>27</v>
      </c>
      <c r="D164" s="67" t="s">
        <v>252</v>
      </c>
      <c r="E164" s="67"/>
      <c r="F164" s="22">
        <f>F165</f>
        <v>1423769</v>
      </c>
      <c r="G164" s="22" t="e">
        <f>G165</f>
        <v>#REF!</v>
      </c>
      <c r="H164" s="10" t="e">
        <f t="shared" si="24"/>
        <v>#REF!</v>
      </c>
      <c r="I164" s="85"/>
      <c r="J164" s="22">
        <f aca="true" t="shared" si="25" ref="J164:K167">J165</f>
        <v>1187501.01</v>
      </c>
      <c r="K164" s="22">
        <f>K170+K172</f>
        <v>1148002.87</v>
      </c>
      <c r="L164" s="31">
        <f t="shared" si="23"/>
        <v>96.67384367108876</v>
      </c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2:37" s="4" customFormat="1" ht="25.5">
      <c r="B165" s="33" t="s">
        <v>28</v>
      </c>
      <c r="C165" s="16" t="s">
        <v>29</v>
      </c>
      <c r="D165" s="16" t="s">
        <v>252</v>
      </c>
      <c r="E165" s="16"/>
      <c r="F165" s="18">
        <f>F166</f>
        <v>1423769</v>
      </c>
      <c r="G165" s="18" t="e">
        <f>G166</f>
        <v>#REF!</v>
      </c>
      <c r="H165" s="6" t="e">
        <f t="shared" si="24"/>
        <v>#REF!</v>
      </c>
      <c r="I165" s="1"/>
      <c r="J165" s="18">
        <f t="shared" si="25"/>
        <v>1187501.01</v>
      </c>
      <c r="K165" s="18">
        <f>K166</f>
        <v>1148002.87</v>
      </c>
      <c r="L165" s="31">
        <f t="shared" si="23"/>
        <v>96.67384367108876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2:37" s="4" customFormat="1" ht="51">
      <c r="B166" s="33" t="s">
        <v>201</v>
      </c>
      <c r="C166" s="16" t="s">
        <v>29</v>
      </c>
      <c r="D166" s="16" t="s">
        <v>95</v>
      </c>
      <c r="E166" s="44"/>
      <c r="F166" s="24">
        <f>F167</f>
        <v>1423769</v>
      </c>
      <c r="G166" s="24" t="e">
        <f>#REF!</f>
        <v>#REF!</v>
      </c>
      <c r="H166" s="6" t="e">
        <f t="shared" si="24"/>
        <v>#REF!</v>
      </c>
      <c r="I166" s="1"/>
      <c r="J166" s="24">
        <f t="shared" si="25"/>
        <v>1187501.01</v>
      </c>
      <c r="K166" s="24">
        <f t="shared" si="25"/>
        <v>1148002.87</v>
      </c>
      <c r="L166" s="31">
        <f t="shared" si="23"/>
        <v>96.67384367108876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2:37" ht="38.25">
      <c r="B167" s="51" t="s">
        <v>155</v>
      </c>
      <c r="C167" s="16" t="s">
        <v>29</v>
      </c>
      <c r="D167" s="52" t="s">
        <v>156</v>
      </c>
      <c r="E167" s="44"/>
      <c r="F167" s="24">
        <f>F168</f>
        <v>1423769</v>
      </c>
      <c r="G167" s="24" t="e">
        <f>#REF!</f>
        <v>#REF!</v>
      </c>
      <c r="H167" s="6" t="e">
        <f t="shared" si="24"/>
        <v>#REF!</v>
      </c>
      <c r="J167" s="24">
        <f t="shared" si="25"/>
        <v>1187501.01</v>
      </c>
      <c r="K167" s="24">
        <f t="shared" si="25"/>
        <v>1148002.87</v>
      </c>
      <c r="L167" s="31">
        <f t="shared" si="23"/>
        <v>96.67384367108876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:37" ht="38.25">
      <c r="B168" s="33" t="s">
        <v>202</v>
      </c>
      <c r="C168" s="16" t="s">
        <v>29</v>
      </c>
      <c r="D168" s="16" t="s">
        <v>133</v>
      </c>
      <c r="E168" s="44"/>
      <c r="F168" s="24">
        <f>F169+F172</f>
        <v>1423769</v>
      </c>
      <c r="G168" s="24" t="e">
        <f>#REF!</f>
        <v>#REF!</v>
      </c>
      <c r="H168" s="6" t="e">
        <f t="shared" si="24"/>
        <v>#REF!</v>
      </c>
      <c r="J168" s="24">
        <f>J169+J172</f>
        <v>1187501.01</v>
      </c>
      <c r="K168" s="24">
        <f>K169+K172</f>
        <v>1148002.87</v>
      </c>
      <c r="L168" s="31">
        <f t="shared" si="23"/>
        <v>96.67384367108876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:37" ht="39" customHeight="1">
      <c r="B169" s="33" t="s">
        <v>166</v>
      </c>
      <c r="C169" s="21" t="s">
        <v>29</v>
      </c>
      <c r="D169" s="16" t="s">
        <v>164</v>
      </c>
      <c r="E169" s="21"/>
      <c r="F169" s="25">
        <f>F170</f>
        <v>750000</v>
      </c>
      <c r="G169" s="25">
        <f>G170</f>
        <v>0</v>
      </c>
      <c r="H169" s="6">
        <f t="shared" si="24"/>
        <v>750000</v>
      </c>
      <c r="J169" s="25">
        <f>J170</f>
        <v>382786.01</v>
      </c>
      <c r="K169" s="25">
        <f>K170</f>
        <v>343287.87</v>
      </c>
      <c r="L169" s="31">
        <f t="shared" si="23"/>
        <v>89.68140450065037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2:37" ht="42" customHeight="1">
      <c r="B170" s="33" t="s">
        <v>165</v>
      </c>
      <c r="C170" s="21" t="s">
        <v>29</v>
      </c>
      <c r="D170" s="16" t="s">
        <v>164</v>
      </c>
      <c r="E170" s="21">
        <v>200</v>
      </c>
      <c r="F170" s="25">
        <f>F171</f>
        <v>750000</v>
      </c>
      <c r="G170" s="25">
        <f>G171</f>
        <v>0</v>
      </c>
      <c r="H170" s="6">
        <f t="shared" si="24"/>
        <v>750000</v>
      </c>
      <c r="J170" s="25">
        <f>J171</f>
        <v>382786.01</v>
      </c>
      <c r="K170" s="25">
        <f>K171</f>
        <v>343287.87</v>
      </c>
      <c r="L170" s="31">
        <f t="shared" si="23"/>
        <v>89.68140450065037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2:37" ht="38.25">
      <c r="B171" s="32" t="s">
        <v>49</v>
      </c>
      <c r="C171" s="21" t="s">
        <v>29</v>
      </c>
      <c r="D171" s="16" t="s">
        <v>164</v>
      </c>
      <c r="E171" s="21">
        <v>240</v>
      </c>
      <c r="F171" s="24">
        <v>750000</v>
      </c>
      <c r="G171" s="24">
        <v>0</v>
      </c>
      <c r="H171" s="6">
        <f t="shared" si="24"/>
        <v>750000</v>
      </c>
      <c r="I171" s="28"/>
      <c r="J171" s="24">
        <v>382786.01</v>
      </c>
      <c r="K171" s="24">
        <v>343287.87</v>
      </c>
      <c r="L171" s="31">
        <f t="shared" si="23"/>
        <v>89.68140450065037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2:37" ht="42.75" customHeight="1">
      <c r="B172" s="63" t="s">
        <v>226</v>
      </c>
      <c r="C172" s="62" t="s">
        <v>29</v>
      </c>
      <c r="D172" s="62" t="s">
        <v>227</v>
      </c>
      <c r="E172" s="62"/>
      <c r="F172" s="24">
        <f>F173</f>
        <v>673769</v>
      </c>
      <c r="G172" s="24"/>
      <c r="H172" s="6"/>
      <c r="I172" s="28"/>
      <c r="J172" s="24">
        <f aca="true" t="shared" si="26" ref="J172:K174">J173</f>
        <v>804715</v>
      </c>
      <c r="K172" s="24">
        <f t="shared" si="26"/>
        <v>804715</v>
      </c>
      <c r="L172" s="31">
        <f t="shared" si="23"/>
        <v>100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:37" ht="44.25" customHeight="1">
      <c r="B173" s="63" t="s">
        <v>225</v>
      </c>
      <c r="C173" s="62" t="s">
        <v>29</v>
      </c>
      <c r="D173" s="62" t="s">
        <v>228</v>
      </c>
      <c r="E173" s="62"/>
      <c r="F173" s="25">
        <f>F174</f>
        <v>673769</v>
      </c>
      <c r="G173" s="24"/>
      <c r="H173" s="6"/>
      <c r="I173" s="28"/>
      <c r="J173" s="25">
        <f t="shared" si="26"/>
        <v>804715</v>
      </c>
      <c r="K173" s="25">
        <f t="shared" si="26"/>
        <v>804715</v>
      </c>
      <c r="L173" s="31">
        <f t="shared" si="23"/>
        <v>100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37" ht="12.75">
      <c r="B174" s="63" t="s">
        <v>172</v>
      </c>
      <c r="C174" s="62" t="s">
        <v>29</v>
      </c>
      <c r="D174" s="62" t="s">
        <v>228</v>
      </c>
      <c r="E174" s="62" t="s">
        <v>173</v>
      </c>
      <c r="F174" s="25">
        <f>F175</f>
        <v>673769</v>
      </c>
      <c r="G174" s="24"/>
      <c r="H174" s="6"/>
      <c r="I174" s="28"/>
      <c r="J174" s="25">
        <f t="shared" si="26"/>
        <v>804715</v>
      </c>
      <c r="K174" s="25">
        <f t="shared" si="26"/>
        <v>804715</v>
      </c>
      <c r="L174" s="31">
        <f t="shared" si="23"/>
        <v>100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2:37" ht="12.75">
      <c r="B175" s="63" t="s">
        <v>196</v>
      </c>
      <c r="C175" s="62" t="s">
        <v>29</v>
      </c>
      <c r="D175" s="62" t="s">
        <v>228</v>
      </c>
      <c r="E175" s="62" t="s">
        <v>175</v>
      </c>
      <c r="F175" s="24">
        <v>673769</v>
      </c>
      <c r="G175" s="24"/>
      <c r="H175" s="6"/>
      <c r="I175" s="28"/>
      <c r="J175" s="24">
        <v>804715</v>
      </c>
      <c r="K175" s="24">
        <v>804715</v>
      </c>
      <c r="L175" s="31">
        <f t="shared" si="23"/>
        <v>100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2:37" ht="12.75">
      <c r="B176" s="66" t="s">
        <v>30</v>
      </c>
      <c r="C176" s="67" t="s">
        <v>31</v>
      </c>
      <c r="D176" s="67" t="s">
        <v>252</v>
      </c>
      <c r="E176" s="67"/>
      <c r="F176" s="22">
        <f>F177+F184</f>
        <v>171548</v>
      </c>
      <c r="G176" s="22" t="e">
        <f>#REF!+G179</f>
        <v>#REF!</v>
      </c>
      <c r="H176" s="10" t="e">
        <f aca="true" t="shared" si="27" ref="H176:H183">F176+G176</f>
        <v>#REF!</v>
      </c>
      <c r="I176" s="85"/>
      <c r="J176" s="22">
        <f>J177+J184</f>
        <v>230190</v>
      </c>
      <c r="K176" s="22">
        <f>K177+K184</f>
        <v>213339</v>
      </c>
      <c r="L176" s="31">
        <f t="shared" si="23"/>
        <v>92.6795256092793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2:37" ht="12.75">
      <c r="B177" s="33" t="s">
        <v>146</v>
      </c>
      <c r="C177" s="16" t="s">
        <v>82</v>
      </c>
      <c r="D177" s="16" t="s">
        <v>252</v>
      </c>
      <c r="E177" s="16"/>
      <c r="F177" s="18">
        <f>F179</f>
        <v>133548</v>
      </c>
      <c r="G177" s="18">
        <f>G179</f>
        <v>0</v>
      </c>
      <c r="H177" s="6">
        <f t="shared" si="27"/>
        <v>133548</v>
      </c>
      <c r="J177" s="18">
        <f>J179</f>
        <v>176190</v>
      </c>
      <c r="K177" s="18">
        <f>K179</f>
        <v>164763</v>
      </c>
      <c r="L177" s="31">
        <f t="shared" si="23"/>
        <v>93.51438787672399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2:37" ht="26.25">
      <c r="B178" s="33" t="s">
        <v>192</v>
      </c>
      <c r="C178" s="16" t="s">
        <v>82</v>
      </c>
      <c r="D178" s="16" t="s">
        <v>157</v>
      </c>
      <c r="E178" s="16"/>
      <c r="F178" s="18">
        <f>F179</f>
        <v>133548</v>
      </c>
      <c r="G178" s="18">
        <f>G180</f>
        <v>0</v>
      </c>
      <c r="H178" s="6">
        <f t="shared" si="27"/>
        <v>133548</v>
      </c>
      <c r="J178" s="18">
        <f aca="true" t="shared" si="28" ref="J178:K182">J179</f>
        <v>176190</v>
      </c>
      <c r="K178" s="18">
        <f t="shared" si="28"/>
        <v>164763</v>
      </c>
      <c r="L178" s="31">
        <f t="shared" si="23"/>
        <v>93.51438787672399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2:37" ht="26.25">
      <c r="B179" s="51" t="s">
        <v>158</v>
      </c>
      <c r="C179" s="16" t="s">
        <v>82</v>
      </c>
      <c r="D179" s="16" t="s">
        <v>148</v>
      </c>
      <c r="E179" s="16"/>
      <c r="F179" s="18">
        <f>F180</f>
        <v>133548</v>
      </c>
      <c r="G179" s="18">
        <f>G181</f>
        <v>0</v>
      </c>
      <c r="H179" s="6">
        <f t="shared" si="27"/>
        <v>133548</v>
      </c>
      <c r="J179" s="18">
        <f t="shared" si="28"/>
        <v>176190</v>
      </c>
      <c r="K179" s="18">
        <f t="shared" si="28"/>
        <v>164763</v>
      </c>
      <c r="L179" s="31">
        <f t="shared" si="23"/>
        <v>93.51438787672399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:37" ht="30" customHeight="1">
      <c r="B180" s="33" t="s">
        <v>203</v>
      </c>
      <c r="C180" s="16" t="s">
        <v>82</v>
      </c>
      <c r="D180" s="16" t="s">
        <v>147</v>
      </c>
      <c r="E180" s="16"/>
      <c r="F180" s="18">
        <f>F181</f>
        <v>133548</v>
      </c>
      <c r="G180" s="18">
        <f>G182</f>
        <v>0</v>
      </c>
      <c r="H180" s="6">
        <f t="shared" si="27"/>
        <v>133548</v>
      </c>
      <c r="J180" s="18">
        <f t="shared" si="28"/>
        <v>176190</v>
      </c>
      <c r="K180" s="18">
        <f t="shared" si="28"/>
        <v>164763</v>
      </c>
      <c r="L180" s="31">
        <f t="shared" si="23"/>
        <v>93.51438787672399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:37" ht="30" customHeight="1">
      <c r="B181" s="40" t="s">
        <v>151</v>
      </c>
      <c r="C181" s="16" t="s">
        <v>82</v>
      </c>
      <c r="D181" s="16" t="s">
        <v>149</v>
      </c>
      <c r="E181" s="16"/>
      <c r="F181" s="18">
        <f>F182</f>
        <v>133548</v>
      </c>
      <c r="G181" s="18">
        <f>G182</f>
        <v>0</v>
      </c>
      <c r="H181" s="6">
        <f t="shared" si="27"/>
        <v>133548</v>
      </c>
      <c r="J181" s="18">
        <f t="shared" si="28"/>
        <v>176190</v>
      </c>
      <c r="K181" s="18">
        <f t="shared" si="28"/>
        <v>164763</v>
      </c>
      <c r="L181" s="31">
        <f t="shared" si="23"/>
        <v>93.51438787672399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2:37" ht="26.25">
      <c r="B182" s="33" t="s">
        <v>61</v>
      </c>
      <c r="C182" s="16" t="s">
        <v>82</v>
      </c>
      <c r="D182" s="16" t="s">
        <v>149</v>
      </c>
      <c r="E182" s="16" t="s">
        <v>62</v>
      </c>
      <c r="F182" s="18">
        <f>F183</f>
        <v>133548</v>
      </c>
      <c r="G182" s="18">
        <f>G183</f>
        <v>0</v>
      </c>
      <c r="H182" s="6">
        <f t="shared" si="27"/>
        <v>133548</v>
      </c>
      <c r="J182" s="18">
        <f t="shared" si="28"/>
        <v>176190</v>
      </c>
      <c r="K182" s="18">
        <f>K183</f>
        <v>164763</v>
      </c>
      <c r="L182" s="31">
        <f t="shared" si="23"/>
        <v>93.51438787672399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2:12" ht="39">
      <c r="B183" s="33" t="s">
        <v>152</v>
      </c>
      <c r="C183" s="16" t="s">
        <v>82</v>
      </c>
      <c r="D183" s="16" t="s">
        <v>149</v>
      </c>
      <c r="E183" s="16" t="s">
        <v>83</v>
      </c>
      <c r="F183" s="18">
        <f>109548+12000+12000</f>
        <v>133548</v>
      </c>
      <c r="G183" s="18">
        <v>0</v>
      </c>
      <c r="H183" s="6">
        <f t="shared" si="27"/>
        <v>133548</v>
      </c>
      <c r="I183" s="28"/>
      <c r="J183" s="18">
        <v>176190</v>
      </c>
      <c r="K183" s="18">
        <v>164763</v>
      </c>
      <c r="L183" s="31">
        <f t="shared" si="23"/>
        <v>93.51438787672399</v>
      </c>
    </row>
    <row r="184" spans="2:12" ht="12.75">
      <c r="B184" s="33" t="s">
        <v>190</v>
      </c>
      <c r="C184" s="45" t="s">
        <v>191</v>
      </c>
      <c r="D184" s="45" t="s">
        <v>252</v>
      </c>
      <c r="E184" s="16"/>
      <c r="F184" s="18">
        <f aca="true" t="shared" si="29" ref="F184:F189">F185</f>
        <v>38000</v>
      </c>
      <c r="G184" s="18"/>
      <c r="H184" s="6"/>
      <c r="I184" s="28"/>
      <c r="J184" s="18">
        <f aca="true" t="shared" si="30" ref="J184:K189">J185</f>
        <v>54000</v>
      </c>
      <c r="K184" s="18">
        <f t="shared" si="30"/>
        <v>48576</v>
      </c>
      <c r="L184" s="31">
        <f t="shared" si="23"/>
        <v>89.95555555555555</v>
      </c>
    </row>
    <row r="185" spans="2:12" ht="37.5" customHeight="1">
      <c r="B185" s="33" t="s">
        <v>192</v>
      </c>
      <c r="C185" s="16" t="s">
        <v>191</v>
      </c>
      <c r="D185" s="16" t="s">
        <v>157</v>
      </c>
      <c r="E185" s="16"/>
      <c r="F185" s="18">
        <f t="shared" si="29"/>
        <v>38000</v>
      </c>
      <c r="G185" s="18"/>
      <c r="H185" s="6"/>
      <c r="I185" s="28"/>
      <c r="J185" s="18">
        <f t="shared" si="30"/>
        <v>54000</v>
      </c>
      <c r="K185" s="18">
        <f t="shared" si="30"/>
        <v>48576</v>
      </c>
      <c r="L185" s="31">
        <f t="shared" si="23"/>
        <v>89.95555555555555</v>
      </c>
    </row>
    <row r="186" spans="2:12" ht="28.5" customHeight="1">
      <c r="B186" s="51" t="s">
        <v>158</v>
      </c>
      <c r="C186" s="16" t="s">
        <v>191</v>
      </c>
      <c r="D186" s="16" t="s">
        <v>148</v>
      </c>
      <c r="E186" s="16"/>
      <c r="F186" s="18">
        <f t="shared" si="29"/>
        <v>38000</v>
      </c>
      <c r="G186" s="18"/>
      <c r="H186" s="6"/>
      <c r="I186" s="28"/>
      <c r="J186" s="18">
        <f t="shared" si="30"/>
        <v>54000</v>
      </c>
      <c r="K186" s="18">
        <f t="shared" si="30"/>
        <v>48576</v>
      </c>
      <c r="L186" s="31">
        <f t="shared" si="23"/>
        <v>89.95555555555555</v>
      </c>
    </row>
    <row r="187" spans="2:12" ht="26.25">
      <c r="B187" s="51" t="s">
        <v>193</v>
      </c>
      <c r="C187" s="16" t="s">
        <v>191</v>
      </c>
      <c r="D187" s="16" t="s">
        <v>147</v>
      </c>
      <c r="E187" s="16"/>
      <c r="F187" s="18">
        <f t="shared" si="29"/>
        <v>38000</v>
      </c>
      <c r="G187" s="18"/>
      <c r="H187" s="6"/>
      <c r="I187" s="28"/>
      <c r="J187" s="18">
        <f t="shared" si="30"/>
        <v>54000</v>
      </c>
      <c r="K187" s="18">
        <f t="shared" si="30"/>
        <v>48576</v>
      </c>
      <c r="L187" s="31">
        <f t="shared" si="23"/>
        <v>89.95555555555555</v>
      </c>
    </row>
    <row r="188" spans="2:12" ht="52.5">
      <c r="B188" s="33" t="s">
        <v>194</v>
      </c>
      <c r="C188" s="16" t="s">
        <v>191</v>
      </c>
      <c r="D188" s="16" t="s">
        <v>195</v>
      </c>
      <c r="E188" s="16"/>
      <c r="F188" s="18">
        <f t="shared" si="29"/>
        <v>38000</v>
      </c>
      <c r="G188" s="18"/>
      <c r="H188" s="6"/>
      <c r="I188" s="28"/>
      <c r="J188" s="18">
        <f t="shared" si="30"/>
        <v>54000</v>
      </c>
      <c r="K188" s="18">
        <f t="shared" si="30"/>
        <v>48576</v>
      </c>
      <c r="L188" s="31">
        <f t="shared" si="23"/>
        <v>89.95555555555555</v>
      </c>
    </row>
    <row r="189" spans="2:12" ht="12.75">
      <c r="B189" s="33" t="s">
        <v>172</v>
      </c>
      <c r="C189" s="16" t="s">
        <v>191</v>
      </c>
      <c r="D189" s="16" t="s">
        <v>195</v>
      </c>
      <c r="E189" s="16" t="s">
        <v>173</v>
      </c>
      <c r="F189" s="18">
        <f t="shared" si="29"/>
        <v>38000</v>
      </c>
      <c r="G189" s="18"/>
      <c r="H189" s="6"/>
      <c r="I189" s="28"/>
      <c r="J189" s="18">
        <f t="shared" si="30"/>
        <v>54000</v>
      </c>
      <c r="K189" s="18">
        <f t="shared" si="30"/>
        <v>48576</v>
      </c>
      <c r="L189" s="31">
        <f t="shared" si="23"/>
        <v>89.95555555555555</v>
      </c>
    </row>
    <row r="190" spans="2:12" ht="12.75">
      <c r="B190" s="33" t="s">
        <v>196</v>
      </c>
      <c r="C190" s="16" t="s">
        <v>191</v>
      </c>
      <c r="D190" s="16" t="s">
        <v>195</v>
      </c>
      <c r="E190" s="16" t="s">
        <v>175</v>
      </c>
      <c r="F190" s="18">
        <v>38000</v>
      </c>
      <c r="G190" s="18"/>
      <c r="H190" s="6"/>
      <c r="I190" s="28"/>
      <c r="J190" s="18">
        <v>54000</v>
      </c>
      <c r="K190" s="18">
        <v>48576</v>
      </c>
      <c r="L190" s="31">
        <f t="shared" si="23"/>
        <v>89.95555555555555</v>
      </c>
    </row>
    <row r="191" spans="2:12" ht="12.75">
      <c r="B191" s="66" t="s">
        <v>32</v>
      </c>
      <c r="C191" s="68" t="s">
        <v>33</v>
      </c>
      <c r="D191" s="68" t="s">
        <v>252</v>
      </c>
      <c r="E191" s="67"/>
      <c r="F191" s="57">
        <f>F192</f>
        <v>10000</v>
      </c>
      <c r="G191" s="26" t="e">
        <f>G192</f>
        <v>#REF!</v>
      </c>
      <c r="H191" s="6" t="e">
        <f>F191+G191</f>
        <v>#REF!</v>
      </c>
      <c r="J191" s="57">
        <f>J192</f>
        <v>0</v>
      </c>
      <c r="K191" s="57">
        <f aca="true" t="shared" si="31" ref="J191:K196">K192</f>
        <v>0</v>
      </c>
      <c r="L191" s="31">
        <v>0</v>
      </c>
    </row>
    <row r="192" spans="2:12" ht="12.75">
      <c r="B192" s="55" t="s">
        <v>34</v>
      </c>
      <c r="C192" s="45" t="s">
        <v>35</v>
      </c>
      <c r="D192" s="45" t="s">
        <v>252</v>
      </c>
      <c r="E192" s="45"/>
      <c r="F192" s="56">
        <f>F193</f>
        <v>10000</v>
      </c>
      <c r="G192" s="26" t="e">
        <f>G193</f>
        <v>#REF!</v>
      </c>
      <c r="H192" s="6" t="e">
        <f>F192+G192</f>
        <v>#REF!</v>
      </c>
      <c r="J192" s="56">
        <f t="shared" si="31"/>
        <v>0</v>
      </c>
      <c r="K192" s="56">
        <f t="shared" si="31"/>
        <v>0</v>
      </c>
      <c r="L192" s="31">
        <v>0</v>
      </c>
    </row>
    <row r="193" spans="2:12" ht="42" customHeight="1">
      <c r="B193" s="39" t="s">
        <v>204</v>
      </c>
      <c r="C193" s="16" t="s">
        <v>35</v>
      </c>
      <c r="D193" s="16" t="s">
        <v>96</v>
      </c>
      <c r="E193" s="16"/>
      <c r="F193" s="26">
        <f>F194</f>
        <v>10000</v>
      </c>
      <c r="G193" s="54" t="e">
        <f>#REF!</f>
        <v>#REF!</v>
      </c>
      <c r="H193" s="6" t="e">
        <f>F193+G193</f>
        <v>#REF!</v>
      </c>
      <c r="J193" s="26">
        <f t="shared" si="31"/>
        <v>0</v>
      </c>
      <c r="K193" s="26">
        <f t="shared" si="31"/>
        <v>0</v>
      </c>
      <c r="L193" s="31">
        <v>0</v>
      </c>
    </row>
    <row r="194" spans="2:12" ht="45" customHeight="1">
      <c r="B194" s="39" t="s">
        <v>205</v>
      </c>
      <c r="C194" s="16" t="s">
        <v>35</v>
      </c>
      <c r="D194" s="16" t="s">
        <v>134</v>
      </c>
      <c r="E194" s="16"/>
      <c r="F194" s="26">
        <f>F195</f>
        <v>10000</v>
      </c>
      <c r="G194" s="54">
        <f>G196</f>
        <v>0</v>
      </c>
      <c r="H194" s="6">
        <f>F194+G194</f>
        <v>10000</v>
      </c>
      <c r="J194" s="26">
        <f t="shared" si="31"/>
        <v>0</v>
      </c>
      <c r="K194" s="26">
        <f t="shared" si="31"/>
        <v>0</v>
      </c>
      <c r="L194" s="31">
        <v>0</v>
      </c>
    </row>
    <row r="195" spans="2:12" ht="44.25" customHeight="1">
      <c r="B195" s="33" t="s">
        <v>206</v>
      </c>
      <c r="C195" s="16" t="s">
        <v>35</v>
      </c>
      <c r="D195" s="16" t="s">
        <v>168</v>
      </c>
      <c r="E195" s="21"/>
      <c r="F195" s="18">
        <f>F196</f>
        <v>10000</v>
      </c>
      <c r="G195" s="53" t="e">
        <f>#REF!</f>
        <v>#REF!</v>
      </c>
      <c r="H195" s="18" t="e">
        <f>#REF!</f>
        <v>#REF!</v>
      </c>
      <c r="I195" s="35"/>
      <c r="J195" s="18">
        <f t="shared" si="31"/>
        <v>0</v>
      </c>
      <c r="K195" s="18">
        <f t="shared" si="31"/>
        <v>0</v>
      </c>
      <c r="L195" s="31">
        <v>0</v>
      </c>
    </row>
    <row r="196" spans="2:12" ht="28.5" customHeight="1">
      <c r="B196" s="32" t="s">
        <v>167</v>
      </c>
      <c r="C196" s="16" t="s">
        <v>35</v>
      </c>
      <c r="D196" s="16" t="s">
        <v>168</v>
      </c>
      <c r="E196" s="16" t="s">
        <v>42</v>
      </c>
      <c r="F196" s="26">
        <f>F197</f>
        <v>10000</v>
      </c>
      <c r="G196" s="54">
        <f>G197</f>
        <v>0</v>
      </c>
      <c r="H196" s="6">
        <f aca="true" t="shared" si="32" ref="H196:H203">F196+G196</f>
        <v>10000</v>
      </c>
      <c r="J196" s="26">
        <f t="shared" si="31"/>
        <v>0</v>
      </c>
      <c r="K196" s="26">
        <f t="shared" si="31"/>
        <v>0</v>
      </c>
      <c r="L196" s="31">
        <v>0</v>
      </c>
    </row>
    <row r="197" spans="2:12" ht="41.25" customHeight="1">
      <c r="B197" s="32" t="s">
        <v>49</v>
      </c>
      <c r="C197" s="16" t="s">
        <v>35</v>
      </c>
      <c r="D197" s="16" t="s">
        <v>168</v>
      </c>
      <c r="E197" s="16" t="s">
        <v>43</v>
      </c>
      <c r="F197" s="26">
        <v>10000</v>
      </c>
      <c r="G197" s="54">
        <v>0</v>
      </c>
      <c r="H197" s="6">
        <f t="shared" si="32"/>
        <v>10000</v>
      </c>
      <c r="I197" s="28"/>
      <c r="J197" s="26">
        <v>0</v>
      </c>
      <c r="K197" s="26">
        <v>0</v>
      </c>
      <c r="L197" s="31">
        <v>0</v>
      </c>
    </row>
    <row r="198" spans="1:37" s="41" customFormat="1" ht="17.25" customHeight="1">
      <c r="A198" s="35"/>
      <c r="B198" s="69" t="s">
        <v>36</v>
      </c>
      <c r="C198" s="70" t="s">
        <v>37</v>
      </c>
      <c r="D198" s="71" t="s">
        <v>252</v>
      </c>
      <c r="E198" s="71"/>
      <c r="F198" s="58">
        <f>F199</f>
        <v>50000</v>
      </c>
      <c r="G198" s="26">
        <f>G199</f>
        <v>0</v>
      </c>
      <c r="H198" s="6">
        <f t="shared" si="32"/>
        <v>50000</v>
      </c>
      <c r="I198" s="1"/>
      <c r="J198" s="58">
        <f>J199</f>
        <v>79980</v>
      </c>
      <c r="K198" s="58">
        <f>K199</f>
        <v>79980</v>
      </c>
      <c r="L198" s="31">
        <f t="shared" si="23"/>
        <v>100</v>
      </c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2:37" ht="15.75" customHeight="1">
      <c r="B199" s="33" t="s">
        <v>38</v>
      </c>
      <c r="C199" s="16" t="s">
        <v>39</v>
      </c>
      <c r="D199" s="16" t="s">
        <v>252</v>
      </c>
      <c r="E199" s="16"/>
      <c r="F199" s="26">
        <f>F200</f>
        <v>50000</v>
      </c>
      <c r="G199" s="26">
        <f>G200</f>
        <v>0</v>
      </c>
      <c r="H199" s="6">
        <f t="shared" si="32"/>
        <v>50000</v>
      </c>
      <c r="J199" s="26">
        <f>J200</f>
        <v>79980</v>
      </c>
      <c r="K199" s="26">
        <f>K200</f>
        <v>79980</v>
      </c>
      <c r="L199" s="31">
        <f>K199/J199*100</f>
        <v>100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2:37" ht="39">
      <c r="B200" s="33" t="s">
        <v>150</v>
      </c>
      <c r="C200" s="16" t="s">
        <v>53</v>
      </c>
      <c r="D200" s="16" t="s">
        <v>135</v>
      </c>
      <c r="E200" s="16"/>
      <c r="F200" s="26">
        <f>F203</f>
        <v>50000</v>
      </c>
      <c r="G200" s="26">
        <f>G203</f>
        <v>0</v>
      </c>
      <c r="H200" s="6">
        <f t="shared" si="32"/>
        <v>50000</v>
      </c>
      <c r="J200" s="26">
        <f>J203</f>
        <v>79980</v>
      </c>
      <c r="K200" s="26">
        <f>K203</f>
        <v>79980</v>
      </c>
      <c r="L200" s="31">
        <f>K200/J200*100</f>
        <v>100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2:37" ht="28.5" customHeight="1">
      <c r="B201" s="33" t="s">
        <v>59</v>
      </c>
      <c r="C201" s="16" t="s">
        <v>39</v>
      </c>
      <c r="D201" s="16" t="s">
        <v>136</v>
      </c>
      <c r="E201" s="16"/>
      <c r="F201" s="26">
        <f>F202</f>
        <v>50000</v>
      </c>
      <c r="G201" s="26">
        <f>G202</f>
        <v>0</v>
      </c>
      <c r="H201" s="6">
        <f t="shared" si="32"/>
        <v>50000</v>
      </c>
      <c r="J201" s="26">
        <f>J202</f>
        <v>79980</v>
      </c>
      <c r="K201" s="26">
        <f>K202</f>
        <v>79980</v>
      </c>
      <c r="L201" s="31">
        <f>K201/J201*100</f>
        <v>100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2:37" ht="30" customHeight="1">
      <c r="B202" s="33" t="s">
        <v>48</v>
      </c>
      <c r="C202" s="16" t="s">
        <v>39</v>
      </c>
      <c r="D202" s="16" t="s">
        <v>136</v>
      </c>
      <c r="E202" s="16" t="s">
        <v>42</v>
      </c>
      <c r="F202" s="26">
        <f>F203</f>
        <v>50000</v>
      </c>
      <c r="G202" s="26">
        <f>G203</f>
        <v>0</v>
      </c>
      <c r="H202" s="6">
        <f t="shared" si="32"/>
        <v>50000</v>
      </c>
      <c r="J202" s="26">
        <f>J203</f>
        <v>79980</v>
      </c>
      <c r="K202" s="26">
        <f>K203</f>
        <v>79980</v>
      </c>
      <c r="L202" s="31">
        <f>K202/J202*100</f>
        <v>100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2:37" ht="38.25" customHeight="1">
      <c r="B203" s="33" t="s">
        <v>49</v>
      </c>
      <c r="C203" s="16" t="s">
        <v>39</v>
      </c>
      <c r="D203" s="16" t="s">
        <v>136</v>
      </c>
      <c r="E203" s="16" t="s">
        <v>43</v>
      </c>
      <c r="F203" s="26">
        <v>50000</v>
      </c>
      <c r="G203" s="26">
        <v>0</v>
      </c>
      <c r="H203" s="6">
        <f t="shared" si="32"/>
        <v>50000</v>
      </c>
      <c r="I203" s="28"/>
      <c r="J203" s="26">
        <v>79980</v>
      </c>
      <c r="K203" s="26">
        <v>79980</v>
      </c>
      <c r="L203" s="31">
        <f>K203/J203*100</f>
        <v>100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4:37" ht="14.25" customHeight="1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4:37" ht="27" customHeight="1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</sheetData>
  <sheetProtection/>
  <autoFilter ref="B5:F203"/>
  <mergeCells count="2">
    <mergeCell ref="B2:L2"/>
    <mergeCell ref="J1:L1"/>
  </mergeCells>
  <printOptions/>
  <pageMargins left="0.1968503937007874" right="0.15748031496062992" top="0.15748031496062992" bottom="0.15748031496062992" header="0.15748031496062992" footer="0.15748031496062992"/>
  <pageSetup fitToHeight="7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2021-04-06T07:12:15Z</cp:lastPrinted>
  <dcterms:created xsi:type="dcterms:W3CDTF">2011-10-03T10:41:44Z</dcterms:created>
  <dcterms:modified xsi:type="dcterms:W3CDTF">2021-04-06T07:12:52Z</dcterms:modified>
  <cp:category/>
  <cp:version/>
  <cp:contentType/>
  <cp:contentStatus/>
</cp:coreProperties>
</file>