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12336"/>
  </bookViews>
  <sheets>
    <sheet name="2024-2025" sheetId="2" r:id="rId1"/>
    <sheet name="Лист1" sheetId="3" r:id="rId2"/>
  </sheets>
  <definedNames>
    <definedName name="_xlnm._FilterDatabase" localSheetId="0" hidden="1">'2024-2025'!$B$5:$F$190</definedName>
  </definedNames>
  <calcPr calcId="144525"/>
</workbook>
</file>

<file path=xl/calcChain.xml><?xml version="1.0" encoding="utf-8"?>
<calcChain xmlns="http://schemas.openxmlformats.org/spreadsheetml/2006/main">
  <c r="K155" i="2" l="1"/>
  <c r="K154" i="2" s="1"/>
  <c r="J154" i="2"/>
  <c r="J155" i="2"/>
  <c r="K144" i="2" l="1"/>
  <c r="J144" i="2"/>
  <c r="K41" i="2" l="1"/>
  <c r="J41" i="2"/>
  <c r="J40" i="2"/>
  <c r="K189" i="2" l="1"/>
  <c r="K188" i="2" s="1"/>
  <c r="K187" i="2"/>
  <c r="K186" i="2" s="1"/>
  <c r="K185" i="2" s="1"/>
  <c r="K183" i="2"/>
  <c r="K182" i="2" s="1"/>
  <c r="K181" i="2" s="1"/>
  <c r="K180" i="2" s="1"/>
  <c r="K179" i="2" s="1"/>
  <c r="K178" i="2" s="1"/>
  <c r="K176" i="2"/>
  <c r="K175" i="2" s="1"/>
  <c r="K174" i="2" s="1"/>
  <c r="K173" i="2" s="1"/>
  <c r="K172" i="2" s="1"/>
  <c r="K171" i="2" s="1"/>
  <c r="K169" i="2"/>
  <c r="K168" i="2" s="1"/>
  <c r="K167" i="2" s="1"/>
  <c r="K166" i="2" s="1"/>
  <c r="K161" i="2"/>
  <c r="K160" i="2" s="1"/>
  <c r="K159" i="2" s="1"/>
  <c r="K157" i="2"/>
  <c r="K156" i="2" s="1"/>
  <c r="K149" i="2"/>
  <c r="K148" i="2"/>
  <c r="K146" i="2"/>
  <c r="K145" i="2" s="1"/>
  <c r="K143" i="2"/>
  <c r="K142" i="2" s="1"/>
  <c r="K138" i="2"/>
  <c r="K137" i="2"/>
  <c r="K136" i="2" s="1"/>
  <c r="K133" i="2"/>
  <c r="K132" i="2" s="1"/>
  <c r="K131" i="2" s="1"/>
  <c r="K130" i="2" s="1"/>
  <c r="K128" i="2"/>
  <c r="K127" i="2"/>
  <c r="K126" i="2"/>
  <c r="K125" i="2" s="1"/>
  <c r="K123" i="2"/>
  <c r="K122" i="2" s="1"/>
  <c r="K119" i="2"/>
  <c r="K118" i="2" s="1"/>
  <c r="K116" i="2" s="1"/>
  <c r="K114" i="2"/>
  <c r="K113" i="2" s="1"/>
  <c r="K112" i="2" s="1"/>
  <c r="K111" i="2" s="1"/>
  <c r="K110" i="2" s="1"/>
  <c r="K106" i="2"/>
  <c r="K105" i="2" s="1"/>
  <c r="K104" i="2" s="1"/>
  <c r="K102" i="2"/>
  <c r="K101" i="2" s="1"/>
  <c r="K98" i="2"/>
  <c r="K97" i="2"/>
  <c r="K94" i="2"/>
  <c r="K93" i="2" s="1"/>
  <c r="K92" i="2" s="1"/>
  <c r="K91" i="2" s="1"/>
  <c r="K90" i="2" s="1"/>
  <c r="K89" i="2" s="1"/>
  <c r="K86" i="2"/>
  <c r="K85" i="2"/>
  <c r="K84" i="2" s="1"/>
  <c r="K82" i="2"/>
  <c r="K81" i="2"/>
  <c r="K79" i="2"/>
  <c r="K78" i="2"/>
  <c r="K76" i="2"/>
  <c r="K75" i="2"/>
  <c r="K73" i="2"/>
  <c r="K72" i="2"/>
  <c r="K70" i="2"/>
  <c r="K69" i="2"/>
  <c r="K67" i="2"/>
  <c r="K65" i="2"/>
  <c r="K64" i="2" s="1"/>
  <c r="K62" i="2"/>
  <c r="K61" i="2" s="1"/>
  <c r="K56" i="2"/>
  <c r="K55" i="2" s="1"/>
  <c r="K54" i="2" s="1"/>
  <c r="K49" i="2"/>
  <c r="K48" i="2" s="1"/>
  <c r="K47" i="2" s="1"/>
  <c r="K46" i="2" s="1"/>
  <c r="K45" i="2" s="1"/>
  <c r="K43" i="2"/>
  <c r="K42" i="2" s="1"/>
  <c r="K40" i="2"/>
  <c r="K39" i="2" s="1"/>
  <c r="K38" i="2" s="1"/>
  <c r="K37" i="2" s="1"/>
  <c r="K34" i="2"/>
  <c r="K33" i="2" s="1"/>
  <c r="K32" i="2" s="1"/>
  <c r="K31" i="2" s="1"/>
  <c r="K29" i="2"/>
  <c r="K28" i="2" s="1"/>
  <c r="K27" i="2" s="1"/>
  <c r="K26" i="2" s="1"/>
  <c r="K24" i="2"/>
  <c r="K23" i="2"/>
  <c r="K22" i="2" s="1"/>
  <c r="K21" i="2" s="1"/>
  <c r="K20" i="2" s="1"/>
  <c r="K18" i="2"/>
  <c r="K17" i="2" s="1"/>
  <c r="K15" i="2"/>
  <c r="K13" i="2"/>
  <c r="K12" i="2"/>
  <c r="K36" i="2" l="1"/>
  <c r="K109" i="2"/>
  <c r="K141" i="2"/>
  <c r="K140" i="2" s="1"/>
  <c r="K135" i="2" s="1"/>
  <c r="K108" i="2" s="1"/>
  <c r="K121" i="2"/>
  <c r="K10" i="2"/>
  <c r="K9" i="2" s="1"/>
  <c r="K8" i="2" s="1"/>
  <c r="K100" i="2"/>
  <c r="K96" i="2" s="1"/>
  <c r="K88" i="2" s="1"/>
  <c r="K60" i="2"/>
  <c r="K59" i="2" s="1"/>
  <c r="K58" i="2" s="1"/>
  <c r="K51" i="2" s="1"/>
  <c r="K153" i="2"/>
  <c r="K152" i="2" s="1"/>
  <c r="K151" i="2" s="1"/>
  <c r="K165" i="2"/>
  <c r="K164" i="2"/>
  <c r="K163" i="2" s="1"/>
  <c r="K52" i="2"/>
  <c r="K53" i="2"/>
  <c r="K117" i="2"/>
  <c r="J18" i="2"/>
  <c r="K7" i="2" l="1"/>
  <c r="K6" i="2" s="1"/>
  <c r="J62" i="2"/>
  <c r="J61" i="2" s="1"/>
  <c r="J98" i="2"/>
  <c r="J97" i="2" s="1"/>
  <c r="J39" i="2"/>
  <c r="J38" i="2" s="1"/>
  <c r="J37" i="2" s="1"/>
  <c r="J43" i="2"/>
  <c r="J42" i="2" s="1"/>
  <c r="J49" i="2"/>
  <c r="J48" i="2" s="1"/>
  <c r="J47" i="2" s="1"/>
  <c r="J46" i="2" s="1"/>
  <c r="J45" i="2" s="1"/>
  <c r="J157" i="2"/>
  <c r="J156" i="2" s="1"/>
  <c r="J161" i="2"/>
  <c r="J160" i="2" s="1"/>
  <c r="J159" i="2" s="1"/>
  <c r="J15" i="2"/>
  <c r="J143" i="2"/>
  <c r="J142" i="2" s="1"/>
  <c r="J146" i="2"/>
  <c r="J145" i="2" s="1"/>
  <c r="J149" i="2"/>
  <c r="J148" i="2" s="1"/>
  <c r="J138" i="2"/>
  <c r="J137" i="2" s="1"/>
  <c r="J136" i="2" s="1"/>
  <c r="J119" i="2"/>
  <c r="J117" i="2" s="1"/>
  <c r="J114" i="2"/>
  <c r="J113" i="2" s="1"/>
  <c r="J112" i="2" s="1"/>
  <c r="J111" i="2" s="1"/>
  <c r="J110" i="2" s="1"/>
  <c r="J123" i="2"/>
  <c r="J122" i="2" s="1"/>
  <c r="J128" i="2"/>
  <c r="J127" i="2" s="1"/>
  <c r="J126" i="2" s="1"/>
  <c r="J125" i="2" s="1"/>
  <c r="J133" i="2"/>
  <c r="J132" i="2" s="1"/>
  <c r="J131" i="2" s="1"/>
  <c r="J130" i="2" s="1"/>
  <c r="F138" i="2"/>
  <c r="F137" i="2" s="1"/>
  <c r="F136" i="2" s="1"/>
  <c r="J106" i="2"/>
  <c r="J105" i="2" s="1"/>
  <c r="J104" i="2" s="1"/>
  <c r="J29" i="2"/>
  <c r="J28" i="2" s="1"/>
  <c r="J27" i="2" s="1"/>
  <c r="J26" i="2" s="1"/>
  <c r="J13" i="2"/>
  <c r="J17" i="2"/>
  <c r="J24" i="2"/>
  <c r="J23" i="2" s="1"/>
  <c r="J22" i="2" s="1"/>
  <c r="J21" i="2" s="1"/>
  <c r="J20" i="2" s="1"/>
  <c r="J34" i="2"/>
  <c r="J33" i="2" s="1"/>
  <c r="J32" i="2" s="1"/>
  <c r="J31" i="2" s="1"/>
  <c r="J189" i="2"/>
  <c r="J188" i="2" s="1"/>
  <c r="J187" i="2"/>
  <c r="J186" i="2" s="1"/>
  <c r="J185" i="2" s="1"/>
  <c r="J183" i="2"/>
  <c r="J182" i="2" s="1"/>
  <c r="J181" i="2" s="1"/>
  <c r="J180" i="2" s="1"/>
  <c r="J179" i="2" s="1"/>
  <c r="J178" i="2" s="1"/>
  <c r="J176" i="2"/>
  <c r="J175" i="2" s="1"/>
  <c r="J174" i="2" s="1"/>
  <c r="J173" i="2" s="1"/>
  <c r="J172" i="2" s="1"/>
  <c r="J171" i="2" s="1"/>
  <c r="J169" i="2"/>
  <c r="J168" i="2" s="1"/>
  <c r="J167" i="2" s="1"/>
  <c r="J166" i="2" s="1"/>
  <c r="J102" i="2"/>
  <c r="J101" i="2" s="1"/>
  <c r="J94" i="2"/>
  <c r="J93" i="2" s="1"/>
  <c r="J92" i="2" s="1"/>
  <c r="J91" i="2" s="1"/>
  <c r="J90" i="2" s="1"/>
  <c r="J89" i="2" s="1"/>
  <c r="J86" i="2"/>
  <c r="J85" i="2"/>
  <c r="J84" i="2" s="1"/>
  <c r="J82" i="2"/>
  <c r="J81" i="2"/>
  <c r="J79" i="2"/>
  <c r="J78" i="2"/>
  <c r="J76" i="2"/>
  <c r="J75" i="2"/>
  <c r="J73" i="2"/>
  <c r="J72" i="2"/>
  <c r="J70" i="2"/>
  <c r="J69" i="2"/>
  <c r="J67" i="2"/>
  <c r="J65" i="2"/>
  <c r="J56" i="2"/>
  <c r="J55" i="2" s="1"/>
  <c r="J54" i="2" s="1"/>
  <c r="F144" i="2"/>
  <c r="F143" i="2" s="1"/>
  <c r="F73" i="2"/>
  <c r="H73" i="2" s="1"/>
  <c r="F86" i="2"/>
  <c r="H86" i="2" s="1"/>
  <c r="F106" i="2"/>
  <c r="F105" i="2" s="1"/>
  <c r="F104" i="2" s="1"/>
  <c r="F24" i="2"/>
  <c r="F23" i="2" s="1"/>
  <c r="F22" i="2" s="1"/>
  <c r="F21" i="2" s="1"/>
  <c r="F20" i="2" s="1"/>
  <c r="F16" i="2"/>
  <c r="F15" i="2" s="1"/>
  <c r="F14" i="2"/>
  <c r="H14" i="2" s="1"/>
  <c r="F128" i="2"/>
  <c r="F127" i="2" s="1"/>
  <c r="F126" i="2" s="1"/>
  <c r="F125" i="2" s="1"/>
  <c r="F170" i="2"/>
  <c r="F169" i="2" s="1"/>
  <c r="F168" i="2" s="1"/>
  <c r="F133" i="2"/>
  <c r="F132" i="2" s="1"/>
  <c r="F131" i="2" s="1"/>
  <c r="F130" i="2" s="1"/>
  <c r="H158" i="2"/>
  <c r="F18" i="2"/>
  <c r="F17" i="2" s="1"/>
  <c r="F66" i="2"/>
  <c r="F65" i="2" s="1"/>
  <c r="F161" i="2"/>
  <c r="F160" i="2" s="1"/>
  <c r="F159" i="2" s="1"/>
  <c r="F79" i="2"/>
  <c r="H79" i="2" s="1"/>
  <c r="F70" i="2"/>
  <c r="H70" i="2" s="1"/>
  <c r="F176" i="2"/>
  <c r="F175" i="2" s="1"/>
  <c r="F174" i="2" s="1"/>
  <c r="F173" i="2" s="1"/>
  <c r="F172" i="2" s="1"/>
  <c r="F171" i="2" s="1"/>
  <c r="F183" i="2"/>
  <c r="F182" i="2" s="1"/>
  <c r="F181" i="2" s="1"/>
  <c r="F82" i="2"/>
  <c r="H82" i="2" s="1"/>
  <c r="F76" i="2"/>
  <c r="H76" i="2" s="1"/>
  <c r="F40" i="2"/>
  <c r="F39" i="2" s="1"/>
  <c r="F67" i="2"/>
  <c r="H182" i="2"/>
  <c r="G182" i="2"/>
  <c r="G65" i="2"/>
  <c r="H68" i="2"/>
  <c r="H67" i="2" s="1"/>
  <c r="H64" i="2" s="1"/>
  <c r="G67" i="2"/>
  <c r="G64" i="2" s="1"/>
  <c r="G60" i="2" s="1"/>
  <c r="G154" i="2"/>
  <c r="F43" i="2"/>
  <c r="F42" i="2" s="1"/>
  <c r="H42" i="2" s="1"/>
  <c r="F94" i="2"/>
  <c r="F93" i="2" s="1"/>
  <c r="F92" i="2" s="1"/>
  <c r="F91" i="2" s="1"/>
  <c r="F90" i="2" s="1"/>
  <c r="F89" i="2" s="1"/>
  <c r="F114" i="2"/>
  <c r="F113" i="2" s="1"/>
  <c r="F112" i="2" s="1"/>
  <c r="F111" i="2" s="1"/>
  <c r="F110" i="2" s="1"/>
  <c r="H95" i="2"/>
  <c r="G143" i="2"/>
  <c r="G142" i="2" s="1"/>
  <c r="G157" i="2"/>
  <c r="G156" i="2" s="1"/>
  <c r="G169" i="2"/>
  <c r="G168" i="2" s="1"/>
  <c r="G166" i="2" s="1"/>
  <c r="F34" i="2"/>
  <c r="F33" i="2" s="1"/>
  <c r="F49" i="2"/>
  <c r="F48" i="2" s="1"/>
  <c r="F102" i="2"/>
  <c r="F101" i="2" s="1"/>
  <c r="F100" i="2" s="1"/>
  <c r="F119" i="2"/>
  <c r="F117" i="2" s="1"/>
  <c r="F123" i="2"/>
  <c r="F122" i="2"/>
  <c r="F146" i="2"/>
  <c r="F145" i="2" s="1"/>
  <c r="F149" i="2"/>
  <c r="F148" i="2" s="1"/>
  <c r="F187" i="2"/>
  <c r="F186" i="2" s="1"/>
  <c r="F56" i="2"/>
  <c r="F55" i="2" s="1"/>
  <c r="F54" i="2" s="1"/>
  <c r="F69" i="2"/>
  <c r="G69" i="2"/>
  <c r="F72" i="2"/>
  <c r="F75" i="2"/>
  <c r="F78" i="2"/>
  <c r="F81" i="2"/>
  <c r="F85" i="2"/>
  <c r="G40" i="2"/>
  <c r="G39" i="2" s="1"/>
  <c r="G37" i="2" s="1"/>
  <c r="G36" i="2" s="1"/>
  <c r="G13" i="2"/>
  <c r="G15" i="2"/>
  <c r="G18" i="2"/>
  <c r="G34" i="2"/>
  <c r="H34" i="2" s="1"/>
  <c r="G49" i="2"/>
  <c r="G48" i="2" s="1"/>
  <c r="G47" i="2" s="1"/>
  <c r="G46" i="2" s="1"/>
  <c r="G45" i="2" s="1"/>
  <c r="G187" i="2"/>
  <c r="G186" i="2" s="1"/>
  <c r="G185" i="2" s="1"/>
  <c r="G183" i="2"/>
  <c r="G181" i="2" s="1"/>
  <c r="G102" i="2"/>
  <c r="G101" i="2" s="1"/>
  <c r="G100" i="2" s="1"/>
  <c r="G96" i="2" s="1"/>
  <c r="G94" i="2"/>
  <c r="G92" i="2" s="1"/>
  <c r="G119" i="2"/>
  <c r="G117" i="2" s="1"/>
  <c r="G123" i="2"/>
  <c r="G122" i="2" s="1"/>
  <c r="G121" i="2" s="1"/>
  <c r="G146" i="2"/>
  <c r="G145" i="2" s="1"/>
  <c r="G149" i="2"/>
  <c r="G56" i="2"/>
  <c r="G55" i="2" s="1"/>
  <c r="G54" i="2" s="1"/>
  <c r="G72" i="2"/>
  <c r="G75" i="2"/>
  <c r="G78" i="2"/>
  <c r="G81" i="2"/>
  <c r="G85" i="2"/>
  <c r="H85" i="2" s="1"/>
  <c r="G84" i="2"/>
  <c r="H150" i="2"/>
  <c r="H147" i="2"/>
  <c r="H124" i="2"/>
  <c r="H123" i="2" s="1"/>
  <c r="H122" i="2" s="1"/>
  <c r="H120" i="2"/>
  <c r="H119" i="2" s="1"/>
  <c r="H103" i="2"/>
  <c r="H57" i="2"/>
  <c r="H56" i="2" s="1"/>
  <c r="H55" i="2" s="1"/>
  <c r="H87" i="2"/>
  <c r="H83" i="2"/>
  <c r="H80" i="2"/>
  <c r="H77" i="2"/>
  <c r="H74" i="2"/>
  <c r="H71" i="2"/>
  <c r="H41" i="2"/>
  <c r="H94" i="2"/>
  <c r="H93" i="2" s="1"/>
  <c r="H35" i="2"/>
  <c r="H44" i="2"/>
  <c r="H50" i="2"/>
  <c r="H184" i="2"/>
  <c r="F189" i="2"/>
  <c r="F188" i="2" s="1"/>
  <c r="G189" i="2"/>
  <c r="G188" i="2" s="1"/>
  <c r="H190" i="2"/>
  <c r="G155" i="2"/>
  <c r="G153" i="2"/>
  <c r="G152" i="2" s="1"/>
  <c r="G151" i="2" s="1"/>
  <c r="G180" i="2"/>
  <c r="G179" i="2" s="1"/>
  <c r="G178" i="2" s="1"/>
  <c r="F157" i="2"/>
  <c r="H19" i="2"/>
  <c r="F13" i="2"/>
  <c r="F84" i="2"/>
  <c r="H84" i="2" s="1"/>
  <c r="G93" i="2" l="1"/>
  <c r="G91" i="2" s="1"/>
  <c r="G90" i="2" s="1"/>
  <c r="G89" i="2" s="1"/>
  <c r="J100" i="2"/>
  <c r="J96" i="2" s="1"/>
  <c r="F118" i="2"/>
  <c r="F116" i="2" s="1"/>
  <c r="H149" i="2"/>
  <c r="J64" i="2"/>
  <c r="J60" i="2" s="1"/>
  <c r="J59" i="2" s="1"/>
  <c r="J58" i="2" s="1"/>
  <c r="J51" i="2" s="1"/>
  <c r="H43" i="2"/>
  <c r="H75" i="2"/>
  <c r="H78" i="2"/>
  <c r="F12" i="2"/>
  <c r="H170" i="2"/>
  <c r="H81" i="2"/>
  <c r="H18" i="2"/>
  <c r="H100" i="2"/>
  <c r="H92" i="2" s="1"/>
  <c r="G12" i="2"/>
  <c r="H69" i="2"/>
  <c r="H144" i="2"/>
  <c r="H39" i="2"/>
  <c r="J88" i="2"/>
  <c r="F121" i="2"/>
  <c r="H121" i="2" s="1"/>
  <c r="H157" i="2"/>
  <c r="J12" i="2"/>
  <c r="J10" i="2" s="1"/>
  <c r="J9" i="2" s="1"/>
  <c r="G141" i="2"/>
  <c r="H146" i="2"/>
  <c r="H145" i="2"/>
  <c r="H102" i="2"/>
  <c r="G167" i="2"/>
  <c r="G165" i="2" s="1"/>
  <c r="H72" i="2"/>
  <c r="H15" i="2"/>
  <c r="H169" i="2"/>
  <c r="F109" i="2"/>
  <c r="H188" i="2"/>
  <c r="H40" i="2"/>
  <c r="F64" i="2"/>
  <c r="F60" i="2" s="1"/>
  <c r="F59" i="2" s="1"/>
  <c r="J36" i="2"/>
  <c r="F32" i="2"/>
  <c r="H186" i="2"/>
  <c r="F185" i="2"/>
  <c r="H185" i="2" s="1"/>
  <c r="F47" i="2"/>
  <c r="H48" i="2"/>
  <c r="F142" i="2"/>
  <c r="H143" i="2"/>
  <c r="J164" i="2"/>
  <c r="J163" i="2" s="1"/>
  <c r="J165" i="2"/>
  <c r="F52" i="2"/>
  <c r="F53" i="2"/>
  <c r="H54" i="2"/>
  <c r="H52" i="2" s="1"/>
  <c r="H51" i="2" s="1"/>
  <c r="G59" i="2"/>
  <c r="G58" i="2"/>
  <c r="H60" i="2"/>
  <c r="H58" i="2" s="1"/>
  <c r="H168" i="2"/>
  <c r="F167" i="2"/>
  <c r="H118" i="2"/>
  <c r="H116" i="2" s="1"/>
  <c r="H117" i="2"/>
  <c r="G53" i="2"/>
  <c r="G52" i="2"/>
  <c r="G51" i="2" s="1"/>
  <c r="G163" i="2"/>
  <c r="G164" i="2"/>
  <c r="F180" i="2"/>
  <c r="H181" i="2"/>
  <c r="G88" i="2"/>
  <c r="H101" i="2"/>
  <c r="J121" i="2"/>
  <c r="J141" i="2"/>
  <c r="J140" i="2" s="1"/>
  <c r="J135" i="2" s="1"/>
  <c r="J153" i="2"/>
  <c r="J152" i="2" s="1"/>
  <c r="J151" i="2" s="1"/>
  <c r="F10" i="2"/>
  <c r="J52" i="2"/>
  <c r="J53" i="2"/>
  <c r="H49" i="2"/>
  <c r="H16" i="2"/>
  <c r="H187" i="2"/>
  <c r="G118" i="2"/>
  <c r="G116" i="2" s="1"/>
  <c r="H66" i="2"/>
  <c r="H65" i="2" s="1"/>
  <c r="J118" i="2"/>
  <c r="J116" i="2" s="1"/>
  <c r="J109" i="2" s="1"/>
  <c r="F96" i="2"/>
  <c r="F37" i="2"/>
  <c r="H183" i="2"/>
  <c r="H13" i="2"/>
  <c r="F156" i="2"/>
  <c r="H189" i="2"/>
  <c r="G148" i="2"/>
  <c r="G17" i="2"/>
  <c r="H17" i="2" s="1"/>
  <c r="G33" i="2"/>
  <c r="G32" i="2" s="1"/>
  <c r="G31" i="2" s="1"/>
  <c r="G8" i="2" s="1"/>
  <c r="H12" i="2" l="1"/>
  <c r="J8" i="2"/>
  <c r="J108" i="2"/>
  <c r="H53" i="2"/>
  <c r="H59" i="2"/>
  <c r="F58" i="2"/>
  <c r="F51" i="2" s="1"/>
  <c r="F166" i="2"/>
  <c r="H167" i="2"/>
  <c r="H156" i="2"/>
  <c r="F155" i="2"/>
  <c r="F88" i="2"/>
  <c r="H88" i="2" s="1"/>
  <c r="H96" i="2"/>
  <c r="H91" i="2" s="1"/>
  <c r="H90" i="2" s="1"/>
  <c r="H89" i="2" s="1"/>
  <c r="H115" i="2"/>
  <c r="H114" i="2" s="1"/>
  <c r="H113" i="2" s="1"/>
  <c r="H112" i="2" s="1"/>
  <c r="H111" i="2" s="1"/>
  <c r="H109" i="2"/>
  <c r="H47" i="2"/>
  <c r="F46" i="2"/>
  <c r="F36" i="2"/>
  <c r="H36" i="2" s="1"/>
  <c r="H37" i="2"/>
  <c r="G109" i="2"/>
  <c r="G115" i="2"/>
  <c r="G114" i="2" s="1"/>
  <c r="G113" i="2" s="1"/>
  <c r="G112" i="2" s="1"/>
  <c r="G111" i="2" s="1"/>
  <c r="H32" i="2"/>
  <c r="F31" i="2"/>
  <c r="H31" i="2" s="1"/>
  <c r="H148" i="2"/>
  <c r="G140" i="2"/>
  <c r="G135" i="2" s="1"/>
  <c r="F9" i="2"/>
  <c r="F179" i="2"/>
  <c r="H180" i="2"/>
  <c r="H142" i="2"/>
  <c r="F141" i="2"/>
  <c r="G10" i="2"/>
  <c r="H10" i="2" s="1"/>
  <c r="H33" i="2"/>
  <c r="J7" i="2" l="1"/>
  <c r="J6" i="2" s="1"/>
  <c r="G108" i="2"/>
  <c r="G7" i="2" s="1"/>
  <c r="G6" i="2" s="1"/>
  <c r="F140" i="2"/>
  <c r="H141" i="2"/>
  <c r="F154" i="2"/>
  <c r="H155" i="2"/>
  <c r="F178" i="2"/>
  <c r="H178" i="2" s="1"/>
  <c r="H179" i="2"/>
  <c r="F165" i="2"/>
  <c r="H165" i="2" s="1"/>
  <c r="H166" i="2"/>
  <c r="F164" i="2"/>
  <c r="H46" i="2"/>
  <c r="F45" i="2"/>
  <c r="H45" i="2" s="1"/>
  <c r="F8" i="2"/>
  <c r="H140" i="2" l="1"/>
  <c r="F135" i="2"/>
  <c r="H8" i="2"/>
  <c r="F163" i="2"/>
  <c r="H163" i="2" s="1"/>
  <c r="H164" i="2"/>
  <c r="F153" i="2"/>
  <c r="H154" i="2"/>
  <c r="H135" i="2" l="1"/>
  <c r="F108" i="2"/>
  <c r="F152" i="2"/>
  <c r="H153" i="2"/>
  <c r="H108" i="2" l="1"/>
  <c r="H152" i="2"/>
  <c r="F151" i="2"/>
  <c r="H151" i="2" s="1"/>
  <c r="F7" i="2" l="1"/>
  <c r="F6" i="2" l="1"/>
  <c r="H6" i="2" s="1"/>
  <c r="H7" i="2"/>
</calcChain>
</file>

<file path=xl/comments1.xml><?xml version="1.0" encoding="utf-8"?>
<comments xmlns="http://schemas.openxmlformats.org/spreadsheetml/2006/main">
  <authors>
    <author>LNN</author>
  </authors>
  <commentLis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 
416292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
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  <comment ref="B150" authorId="0">
      <text>
        <r>
          <rPr>
            <b/>
            <sz val="9"/>
            <color indexed="81"/>
            <rFont val="Tahoma"/>
            <family val="2"/>
            <charset val="204"/>
          </rPr>
          <t>LNN:</t>
        </r>
        <r>
          <rPr>
            <sz val="9"/>
            <color indexed="81"/>
            <rFont val="Tahoma"/>
            <family val="2"/>
            <charset val="204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<sst xmlns="http://schemas.openxmlformats.org/spreadsheetml/2006/main" count="593" uniqueCount="261">
  <si>
    <t>Наименование</t>
  </si>
  <si>
    <t>Раздел, под-раздел</t>
  </si>
  <si>
    <t>Целевая статья</t>
  </si>
  <si>
    <t>РАСХОДЫ ВСЕГО: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</si>
  <si>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</si>
  <si>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</si>
  <si>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</si>
  <si>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</si>
  <si>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</si>
  <si>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</si>
  <si>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</si>
  <si>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</si>
  <si>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</si>
  <si>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</si>
  <si>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</si>
  <si>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</si>
  <si>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</si>
  <si>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</si>
  <si>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</si>
  <si>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</si>
  <si>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</si>
  <si>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</si>
  <si>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</si>
  <si>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</si>
  <si>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</si>
  <si>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</si>
  <si>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</si>
  <si>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</si>
  <si>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</si>
  <si>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</si>
  <si>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</si>
  <si>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</si>
  <si>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</si>
  <si>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</si>
  <si>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</si>
  <si>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</si>
  <si>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</si>
  <si>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</si>
  <si>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</si>
  <si>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</si>
  <si>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</si>
  <si>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</si>
  <si>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</si>
  <si>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</si>
  <si>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</si>
  <si>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Иные бюджетные ассигнования</t>
  </si>
  <si>
    <t xml:space="preserve">Культура, кинематография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</si>
  <si>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</si>
  <si>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</si>
  <si>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</si>
  <si>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</si>
  <si>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</si>
  <si>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</si>
  <si>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 xml:space="preserve">12 02 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</si>
  <si>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</si>
  <si>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</si>
  <si>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</si>
  <si>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 xml:space="preserve">Реализация мероприятий </t>
  </si>
  <si>
    <t>Освещение деятельности органов власти поселения</t>
  </si>
  <si>
    <t>Центральный аппарат</t>
  </si>
  <si>
    <t>Социальное обеспечение и иные выплаты населению</t>
  </si>
  <si>
    <t>300</t>
  </si>
  <si>
    <t>Поправки            (+, -)</t>
  </si>
  <si>
    <t>Уточненный план</t>
  </si>
  <si>
    <t>Дорожное хозяйство (дорожные фонды)</t>
  </si>
  <si>
    <t>04 09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</si>
  <si>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</si>
  <si>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</si>
  <si>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</si>
  <si>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</si>
  <si>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</si>
  <si>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</si>
  <si>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</si>
  <si>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</si>
  <si>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</si>
  <si>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</si>
  <si>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</si>
  <si>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>Мероприятия, направленные на работу с нуждающимися в жилых  помещениях малоимущих граждан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</si>
  <si>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</si>
  <si>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</si>
  <si>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</si>
  <si>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313</t>
  </si>
  <si>
    <t>74 0 00 00000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</si>
  <si>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</si>
  <si>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</si>
  <si>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</si>
  <si>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</si>
  <si>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</si>
  <si>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</si>
  <si>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</si>
  <si>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11 0 00 00000</t>
  </si>
  <si>
    <t>13 0 00 00000</t>
  </si>
  <si>
    <t>99 9 00 00000</t>
  </si>
  <si>
    <t>99 9 00 51180</t>
  </si>
  <si>
    <t>98 0 00 74100</t>
  </si>
  <si>
    <t>38 0 00 74900</t>
  </si>
  <si>
    <t>Осуществление мер по противодействию коррупции в границах поселения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</si>
  <si>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</si>
  <si>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</si>
  <si>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</si>
  <si>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</si>
  <si>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</si>
  <si>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</si>
  <si>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</si>
  <si>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</si>
  <si>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</si>
  <si>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</si>
  <si>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"Деятельности аварийно-спасательных служб"</t>
  </si>
  <si>
    <t>24 2 01 00000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</si>
  <si>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</si>
  <si>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</si>
  <si>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</si>
  <si>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</si>
  <si>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</si>
  <si>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75050</t>
  </si>
  <si>
    <t>05 0 01 00000</t>
  </si>
  <si>
    <t>05 0 01 74110</t>
  </si>
  <si>
    <t>05 0 01 74120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</si>
  <si>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</si>
  <si>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80 0 01 00000</t>
  </si>
  <si>
    <t>80 0 01 00660</t>
  </si>
  <si>
    <t>80 0 01 74130</t>
  </si>
  <si>
    <t>80 0 01 74150</t>
  </si>
  <si>
    <t>11 1 01 00000</t>
  </si>
  <si>
    <t>13 0 01 00000</t>
  </si>
  <si>
    <t>89 0 00 70000</t>
  </si>
  <si>
    <t>89 0 00 75070</t>
  </si>
  <si>
    <t>05 Д 01 00000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</si>
  <si>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</si>
  <si>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государственных (муниципальных) нужд</t>
  </si>
  <si>
    <t>Закупка товаров, работ и услуг для материально-технического обеспечения в области гражданской обороны</t>
  </si>
  <si>
    <t>98 0 00 00000</t>
  </si>
  <si>
    <t>Пенсионное обеспечение</t>
  </si>
  <si>
    <t>03 1 01 00000</t>
  </si>
  <si>
    <t>03 1 00 00000</t>
  </si>
  <si>
    <t>03 1 01 03030</t>
  </si>
  <si>
    <t>Обеспечение деятельности отдельных федеральных государственных органов
 в области средств массовой информации</t>
  </si>
  <si>
    <t>Пособия и компенсации гражданам и иные социальные выплаты</t>
  </si>
  <si>
    <t>Пособия, компенсации, меры социальной поддержки по публичным нормативным обязательствам</t>
  </si>
  <si>
    <t>74 0 00 00600</t>
  </si>
  <si>
    <t>10 0 01 74200</t>
  </si>
  <si>
    <t>Подпрограмма "Организация и проведение мероприятий в сфере культуры, искусства и кинематографии"</t>
  </si>
  <si>
    <t>11 1 00 00000</t>
  </si>
  <si>
    <t>03 0 00 00000</t>
  </si>
  <si>
    <t>Подпрограмма "Развитие мер социальной поддержки отдельных категорий граждан"</t>
  </si>
  <si>
    <t>03 10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</si>
  <si>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</si>
  <si>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</si>
  <si>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</si>
  <si>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</si>
  <si>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</si>
  <si>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Закупка товаров работ и услуг для организации и проведения мероприятий в сфере культуры, искусства и кинематографии</t>
  </si>
  <si>
    <t>Прочие затраты для организации и проведения мероприятий в сфере культуры, искусства и кинематографии</t>
  </si>
  <si>
    <t>Закупка товаров, работ и услуг для мероприятий в области физической культуры и спорта</t>
  </si>
  <si>
    <t>13 0 01 00990</t>
  </si>
  <si>
    <t>0104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</si>
  <si>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</si>
  <si>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</si>
  <si>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Межбюджетные трансферты</t>
  </si>
  <si>
    <t>500</t>
  </si>
  <si>
    <t>Перечисления другим бюджетам бюджетной системы Российской Федерации</t>
  </si>
  <si>
    <t>540</t>
  </si>
  <si>
    <t>АДМИНИСТРАЦИЯ СЕЛЬСКОГО ПОСЕЛЕНИЯ ДЕРЕВНЯ ТРОСТЬЕ</t>
  </si>
  <si>
    <t>Муниципальная программа "Совершенствование системы управления общественными финансами в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</si>
  <si>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</si>
  <si>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</si>
  <si>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</si>
  <si>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мероприятие«Безопасность жизнедеятельности на территории муниципального образования сельское поселение деревня Тростье» 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</si>
  <si>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</si>
  <si>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Безопасность жизнедеятельности на территории муниципального образования сельское поселение деревня Тростье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</si>
  <si>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</si>
  <si>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 xml:space="preserve">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</si>
  <si>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</si>
  <si>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</si>
  <si>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Социальное обеспечение населения</t>
  </si>
  <si>
    <t>10 03</t>
  </si>
  <si>
    <t>Муниципальная  программа "Социальная поддержка граждан в МО СП деревня Тростье"</t>
  </si>
  <si>
    <t>Основное мероприятие "Развитие мер социальной поддержки отдельных категорий граждан"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</si>
  <si>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</si>
  <si>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03 1 01 00980</t>
  </si>
  <si>
    <t>Иные межбюджетные трансферты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</si>
  <si>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</si>
  <si>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</si>
  <si>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</si>
  <si>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</si>
  <si>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</si>
  <si>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</si>
  <si>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Основное мероприятие "Социальная поддержка граждан в МО СП деревня Тростье"</t>
  </si>
  <si>
    <t xml:space="preserve">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</si>
  <si>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</si>
  <si>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>Расходы на обеспечение развития физической культуры и спорта сельского поселения деревня Тростье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</si>
  <si>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</si>
  <si>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</si>
  <si>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</si>
  <si>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 xml:space="preserve">05 02 </t>
  </si>
  <si>
    <t>05 1 00 00000</t>
  </si>
  <si>
    <t>05 1 01 00000</t>
  </si>
  <si>
    <t>05 1 01 71050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</si>
  <si>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</si>
  <si>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01 06</t>
  </si>
  <si>
    <t>00 0 00 000000</t>
  </si>
  <si>
    <t>51 0 00 000000</t>
  </si>
  <si>
    <t>51 0 02 00000</t>
  </si>
  <si>
    <t>51 0 02 74170</t>
  </si>
  <si>
    <t>000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</si>
  <si>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</si>
  <si>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</si>
  <si>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</si>
  <si>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</si>
  <si>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</si>
  <si>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</si>
  <si>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</si>
  <si>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Создание условий для оранизации досуга и обеспечения жителей поселения услугами организаций культуры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</si>
  <si>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</si>
  <si>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11 1 02 00000</t>
  </si>
  <si>
    <t>11 1 02 74180</t>
  </si>
  <si>
    <t>Измененные бюджетные ассигнования 
на 2019 год</t>
  </si>
  <si>
    <t xml:space="preserve">01 07 </t>
  </si>
  <si>
    <t>01 07</t>
  </si>
  <si>
    <t>0000000000</t>
  </si>
  <si>
    <t>8200000000</t>
  </si>
  <si>
    <t>8200006190</t>
  </si>
  <si>
    <t>880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</si>
  <si>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</si>
  <si>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</si>
  <si>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</si>
  <si>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</si>
  <si>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1300000000</t>
  </si>
  <si>
    <t>1300200000</t>
  </si>
  <si>
    <t>13002L5670</t>
  </si>
  <si>
    <t>Муниципальная программа "Развитие физической культуры и спорта сельского поселения село Высокиничи"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</si>
  <si>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</si>
  <si>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</si>
  <si>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</si>
  <si>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</si>
  <si>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</si>
  <si>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</si>
  <si>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</si>
  <si>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</si>
  <si>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</si>
  <si>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</si>
  <si>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</si>
  <si>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</si>
  <si>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</si>
  <si>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</si>
  <si>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t>Обеспечение первичных мер пожарной безопасности в границах населенных пунктов поселения</t>
  </si>
  <si>
    <t>10 0 01 00770</t>
  </si>
  <si>
    <t>38 1 01 S7030</t>
  </si>
  <si>
    <t>38 1 01 00000</t>
  </si>
  <si>
    <t>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</si>
  <si>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</si>
  <si>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Бюджетные ассигнования 
на 2024 год</t>
  </si>
  <si>
    <t>Бюджетные ассигнования 
на 2025 год</t>
  </si>
  <si>
    <t>(рублей)</t>
  </si>
  <si>
    <t xml:space="preserve">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</si>
  <si>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Осуществление мероприятий по обеспечению безопасности людей на водных объектах, охране их жизни и здоровья</t>
  </si>
  <si>
    <t xml:space="preserve">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</si>
  <si>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</si>
  <si>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Основное мероприятие "Определение целевой функции управления объектами федерального имущества"</t>
  </si>
  <si>
    <r>
      <t xml:space="preserve">Распределение бюджетных ассигнований  бюджета СП деревня Тростье по разделам, подразделам,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бюджетов на 2024-2025 года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/>
    </r>
  </si>
  <si>
    <t>Приложение № 9 к решению Сельской Думы СП деревня Тростье "О бюджете сельского поселения деревня Тростье на 2023 год и на плановый
период 2024 и 2025  годов" от 10.12.2022г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</si>
</sst>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" fontId="19" fillId="0" borderId="6">
      <alignment horizontal="center" vertical="top" shrinkToFit="1"/>
    </xf>
    <xf numFmtId="49" fontId="19" fillId="0" borderId="6">
      <alignment horizontal="center" vertical="top" shrinkToFit="1"/>
    </xf>
    <xf numFmtId="0" fontId="20" fillId="0" borderId="6">
      <alignment vertical="top" wrapText="1"/>
    </xf>
    <xf numFmtId="0" fontId="20" fillId="0" borderId="6">
      <alignment vertical="top" wrapText="1"/>
    </xf>
    <xf numFmtId="0" fontId="21" fillId="0" borderId="6">
      <alignment vertical="top" wrapText="1"/>
    </xf>
    <xf numFmtId="0" fontId="10" fillId="0" borderId="0">
      <alignment vertical="top" wrapText="1"/>
    </xf>
  </cellStyleXfs>
  <cellXfs count="6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/>
    <xf numFmtId="4" fontId="1" fillId="2" borderId="3" xfId="0" applyNumberFormat="1" applyFont="1" applyFill="1" applyBorder="1"/>
    <xf numFmtId="4" fontId="1" fillId="2" borderId="1" xfId="0" applyNumberFormat="1" applyFont="1" applyFill="1" applyBorder="1"/>
    <xf numFmtId="4" fontId="3" fillId="2" borderId="2" xfId="0" applyNumberFormat="1" applyFont="1" applyFill="1" applyBorder="1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/>
    <xf numFmtId="4" fontId="4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8" fillId="2" borderId="6" xfId="4" applyNumberFormat="1" applyFont="1" applyFill="1" applyProtection="1">
      <alignment vertical="top" wrapText="1"/>
    </xf>
    <xf numFmtId="1" fontId="18" fillId="2" borderId="6" xfId="1" applyNumberFormat="1" applyFont="1" applyFill="1" applyProtection="1">
      <alignment horizontal="center" vertical="top" shrinkToFit="1"/>
    </xf>
    <xf numFmtId="0" fontId="1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6" xfId="4" applyNumberFormat="1" applyFont="1" applyFill="1" applyProtection="1">
      <alignment vertical="top" wrapText="1"/>
    </xf>
    <xf numFmtId="1" fontId="17" fillId="2" borderId="6" xfId="1" applyNumberFormat="1" applyFont="1" applyFill="1" applyAlignment="1" applyProtection="1">
      <alignment horizontal="center" shrinkToFit="1"/>
    </xf>
    <xf numFmtId="49" fontId="7" fillId="2" borderId="1" xfId="0" applyNumberFormat="1" applyFont="1" applyFill="1" applyBorder="1" applyAlignment="1">
      <alignment horizontal="center" wrapText="1"/>
    </xf>
    <xf numFmtId="0" fontId="18" fillId="2" borderId="6" xfId="3" applyNumberFormat="1" applyFont="1" applyFill="1" applyAlignment="1" applyProtection="1">
      <alignment horizontal="left" vertical="top" wrapText="1"/>
    </xf>
    <xf numFmtId="49" fontId="18" fillId="2" borderId="6" xfId="2" applyNumberFormat="1" applyFont="1" applyFill="1" applyAlignment="1" applyProtection="1">
      <alignment horizontal="center" shrinkToFit="1"/>
    </xf>
    <xf numFmtId="0" fontId="18" fillId="2" borderId="6" xfId="5" applyNumberFormat="1" applyFont="1" applyFill="1" applyProtection="1">
      <alignment vertical="top" wrapText="1"/>
    </xf>
    <xf numFmtId="1" fontId="18" fillId="2" borderId="6" xfId="1" applyNumberFormat="1" applyFont="1" applyFill="1" applyAlignment="1" applyProtection="1">
      <alignment horizontal="center" shrinkToFit="1"/>
    </xf>
    <xf numFmtId="49" fontId="5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vertical="top" wrapText="1"/>
    </xf>
    <xf numFmtId="0" fontId="18" fillId="2" borderId="6" xfId="3" applyNumberFormat="1" applyFont="1" applyFill="1" applyProtection="1">
      <alignment vertical="top" wrapText="1"/>
    </xf>
    <xf numFmtId="49" fontId="18" fillId="2" borderId="6" xfId="2" applyNumberFormat="1" applyFont="1" applyFill="1" applyProtection="1">
      <alignment horizontal="center" vertical="top" shrinkToFit="1"/>
    </xf>
    <xf numFmtId="0" fontId="1" fillId="2" borderId="1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4" fontId="1" fillId="2" borderId="4" xfId="0" applyNumberFormat="1" applyFont="1" applyFill="1" applyBorder="1"/>
    <xf numFmtId="4" fontId="1" fillId="2" borderId="4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/>
  </cellXfs>
  <cellStyles count="7">
    <cellStyle name="xl26" xfId="1"/>
    <cellStyle name="xl31" xfId="2"/>
    <cellStyle name="xl40" xfId="3"/>
    <cellStyle name="xl60" xfId="4"/>
    <cellStyle name="xl61" xfId="5"/>
    <cellStyle name="Обычный" xfId="0" builtinId="0"/>
    <cellStyle name="Обычн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95"/>
  <sheetViews>
    <sheetView tabSelected="1" topLeftCell="B1" zoomScale="110" zoomScaleNormal="110" workbookViewId="0">
      <selection activeCell="B1" sqref="B1"/>
    </sheetView>
  </sheetViews>
  <sheetFormatPr defaultColWidth="9" defaultRowHeight="13.2" x14ac:dyDescent="0.25"/>
  <cols>
    <col min="1" max="1" width="5.19921875" style="12" customWidth="1"/>
    <col min="2" max="2" width="38.3984375" style="14" customWidth="1"/>
    <col min="3" max="3" width="6.3984375" style="58" customWidth="1"/>
    <col min="4" max="4" width="11.8984375" style="12" customWidth="1"/>
    <col min="5" max="5" width="6.69921875" style="12" customWidth="1"/>
    <col min="6" max="6" width="11" style="12" hidden="1" customWidth="1"/>
    <col min="7" max="7" width="10.5" style="12" hidden="1" customWidth="1"/>
    <col min="8" max="8" width="11.59765625" style="12" hidden="1" customWidth="1"/>
    <col min="9" max="9" width="13.8984375" style="12" hidden="1" customWidth="1"/>
    <col min="10" max="11" width="12.3984375" style="12" customWidth="1"/>
    <col min="12" max="12" width="11" style="12" bestFit="1" customWidth="1"/>
    <col min="13" max="16384" width="9" style="12"/>
  </cols>
  <sheetData>
    <row r="1" spans="2:12" ht="59.25" customHeight="1" x14ac:dyDescent="0.25">
      <c r="C1" s="15"/>
      <c r="D1" s="15"/>
      <c r="E1" s="59" t="s">
        <v>260</v>
      </c>
      <c r="F1" s="60"/>
      <c r="G1" s="60"/>
      <c r="H1" s="60"/>
      <c r="I1" s="60"/>
      <c r="J1" s="60"/>
      <c r="K1" s="60"/>
    </row>
    <row r="2" spans="2:12" ht="92.25" customHeight="1" x14ac:dyDescent="0.3">
      <c r="B2" s="61" t="s">
        <v>259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5.2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7" t="s">
        <v>253</v>
      </c>
    </row>
    <row r="4" spans="2:12" ht="67.5" customHeight="1" x14ac:dyDescent="0.25">
      <c r="B4" s="18" t="s">
        <v>0</v>
      </c>
      <c r="C4" s="18" t="s">
        <v>1</v>
      </c>
      <c r="D4" s="18" t="s">
        <v>2</v>
      </c>
      <c r="E4" s="1" t="s">
        <v>54</v>
      </c>
      <c r="F4" s="1" t="s">
        <v>216</v>
      </c>
      <c r="G4" s="1" t="s">
        <v>62</v>
      </c>
      <c r="H4" s="1" t="s">
        <v>63</v>
      </c>
      <c r="I4" s="13">
        <v>16684109</v>
      </c>
      <c r="J4" s="1" t="s">
        <v>251</v>
      </c>
      <c r="K4" s="1" t="s">
        <v>252</v>
      </c>
    </row>
    <row r="5" spans="2:12" x14ac:dyDescent="0.25">
      <c r="B5" s="19">
        <v>1</v>
      </c>
      <c r="C5" s="2">
        <v>2</v>
      </c>
      <c r="D5" s="2">
        <v>3</v>
      </c>
      <c r="E5" s="2">
        <v>4</v>
      </c>
      <c r="F5" s="2">
        <v>6</v>
      </c>
      <c r="G5" s="2">
        <v>7</v>
      </c>
      <c r="H5" s="2">
        <v>8</v>
      </c>
      <c r="J5" s="2">
        <v>5</v>
      </c>
      <c r="K5" s="2">
        <v>6</v>
      </c>
    </row>
    <row r="6" spans="2:12" s="22" customFormat="1" ht="14.25" customHeight="1" x14ac:dyDescent="0.3">
      <c r="B6" s="20" t="s">
        <v>3</v>
      </c>
      <c r="C6" s="21"/>
      <c r="D6" s="21"/>
      <c r="E6" s="21"/>
      <c r="F6" s="3" t="e">
        <f>F7</f>
        <v>#REF!</v>
      </c>
      <c r="G6" s="5" t="e">
        <f>G7</f>
        <v>#REF!</v>
      </c>
      <c r="H6" s="5" t="e">
        <f>G6+F6</f>
        <v>#REF!</v>
      </c>
      <c r="J6" s="3">
        <f>J7</f>
        <v>10006292.83</v>
      </c>
      <c r="K6" s="3">
        <f>K7</f>
        <v>10257353.310000001</v>
      </c>
      <c r="L6" s="23"/>
    </row>
    <row r="7" spans="2:12" s="22" customFormat="1" ht="27.6" x14ac:dyDescent="0.3">
      <c r="B7" s="24" t="s">
        <v>162</v>
      </c>
      <c r="C7" s="25"/>
      <c r="D7" s="25"/>
      <c r="E7" s="25"/>
      <c r="F7" s="4" t="e">
        <f>F8+F45+F51+F88+F108+F151+F163+F178+F185</f>
        <v>#REF!</v>
      </c>
      <c r="G7" s="26" t="e">
        <f>G8+G45+G88+G108+G151+G163+G178+G185+G51</f>
        <v>#REF!</v>
      </c>
      <c r="H7" s="26" t="e">
        <f>G7+F7</f>
        <v>#REF!</v>
      </c>
      <c r="J7" s="4">
        <f>J8+J45+J51+J88+J108+J151+J163+J178+J185</f>
        <v>10006292.83</v>
      </c>
      <c r="K7" s="4">
        <f>K8+K45+K51+K88+K108+K151+K163+K178+K185</f>
        <v>10257353.310000001</v>
      </c>
    </row>
    <row r="8" spans="2:12" x14ac:dyDescent="0.25">
      <c r="B8" s="27" t="s">
        <v>4</v>
      </c>
      <c r="C8" s="25" t="s">
        <v>5</v>
      </c>
      <c r="D8" s="25"/>
      <c r="E8" s="25"/>
      <c r="F8" s="4">
        <f>F9+F20+F31+F36</f>
        <v>2873194</v>
      </c>
      <c r="G8" s="4" t="e">
        <f>#REF!+G31+G36</f>
        <v>#REF!</v>
      </c>
      <c r="H8" s="4" t="e">
        <f t="shared" ref="H8:H50" si="0">F8+G8</f>
        <v>#REF!</v>
      </c>
      <c r="J8" s="4">
        <f>J9+J20+J31+J36+J26</f>
        <v>3525763</v>
      </c>
      <c r="K8" s="4">
        <f>K9+K20+K31+K36+K26</f>
        <v>3432786</v>
      </c>
    </row>
    <row r="9" spans="2:12" ht="54" customHeight="1" x14ac:dyDescent="0.25">
      <c r="B9" s="27" t="s">
        <v>6</v>
      </c>
      <c r="C9" s="25" t="s">
        <v>155</v>
      </c>
      <c r="D9" s="25"/>
      <c r="E9" s="25"/>
      <c r="F9" s="4">
        <f>F10</f>
        <v>2673194</v>
      </c>
      <c r="G9" s="4"/>
      <c r="H9" s="4"/>
      <c r="J9" s="4">
        <f>J10</f>
        <v>3036640.0100000002</v>
      </c>
      <c r="K9" s="4">
        <f>K10</f>
        <v>3124906.5</v>
      </c>
    </row>
    <row r="10" spans="2:12" s="14" customFormat="1" ht="44.25" customHeight="1" x14ac:dyDescent="0.25">
      <c r="B10" s="27" t="s">
        <v>238</v>
      </c>
      <c r="C10" s="25" t="s">
        <v>7</v>
      </c>
      <c r="D10" s="25" t="s">
        <v>240</v>
      </c>
      <c r="E10" s="25"/>
      <c r="F10" s="4">
        <f>F12+F17</f>
        <v>2673194</v>
      </c>
      <c r="G10" s="4" t="e">
        <f>G12+G17</f>
        <v>#REF!</v>
      </c>
      <c r="H10" s="4" t="e">
        <f t="shared" si="0"/>
        <v>#REF!</v>
      </c>
      <c r="J10" s="4">
        <f>J12+J17</f>
        <v>3036640.0100000002</v>
      </c>
      <c r="K10" s="4">
        <f>K12+K17</f>
        <v>3124906.5</v>
      </c>
    </row>
    <row r="11" spans="2:12" s="14" customFormat="1" ht="35.25" customHeight="1" x14ac:dyDescent="0.25">
      <c r="B11" s="27" t="s">
        <v>239</v>
      </c>
      <c r="C11" s="25"/>
      <c r="D11" s="25" t="s">
        <v>241</v>
      </c>
      <c r="E11" s="25"/>
      <c r="F11" s="4"/>
      <c r="G11" s="4"/>
      <c r="H11" s="4"/>
      <c r="J11" s="4"/>
      <c r="K11" s="4"/>
    </row>
    <row r="12" spans="2:12" s="14" customFormat="1" ht="15.75" customHeight="1" x14ac:dyDescent="0.25">
      <c r="B12" s="27" t="s">
        <v>59</v>
      </c>
      <c r="C12" s="25" t="s">
        <v>7</v>
      </c>
      <c r="D12" s="25" t="s">
        <v>242</v>
      </c>
      <c r="E12" s="25"/>
      <c r="F12" s="4">
        <f>F13+F15</f>
        <v>2072659</v>
      </c>
      <c r="G12" s="4" t="e">
        <f>G13+G15+#REF!</f>
        <v>#REF!</v>
      </c>
      <c r="H12" s="4" t="e">
        <f t="shared" si="0"/>
        <v>#REF!</v>
      </c>
      <c r="J12" s="4">
        <f>J13+J15</f>
        <v>2472703.4500000002</v>
      </c>
      <c r="K12" s="4">
        <f>K13+K15</f>
        <v>2538412.79</v>
      </c>
    </row>
    <row r="13" spans="2:12" s="14" customFormat="1" ht="66.75" customHeight="1" x14ac:dyDescent="0.25">
      <c r="B13" s="27" t="s">
        <v>50</v>
      </c>
      <c r="C13" s="25" t="s">
        <v>8</v>
      </c>
      <c r="D13" s="25" t="s">
        <v>242</v>
      </c>
      <c r="E13" s="25" t="s">
        <v>40</v>
      </c>
      <c r="F13" s="4">
        <f>F14</f>
        <v>1610659</v>
      </c>
      <c r="G13" s="4">
        <f>G14</f>
        <v>0</v>
      </c>
      <c r="H13" s="4">
        <f t="shared" si="0"/>
        <v>1610659</v>
      </c>
      <c r="J13" s="4">
        <f>J14</f>
        <v>1642703.45</v>
      </c>
      <c r="K13" s="4">
        <f>K14</f>
        <v>1708412.79</v>
      </c>
    </row>
    <row r="14" spans="2:12" s="14" customFormat="1" ht="32.25" customHeight="1" x14ac:dyDescent="0.25">
      <c r="B14" s="27" t="s">
        <v>47</v>
      </c>
      <c r="C14" s="25" t="s">
        <v>8</v>
      </c>
      <c r="D14" s="25" t="s">
        <v>242</v>
      </c>
      <c r="E14" s="25" t="s">
        <v>41</v>
      </c>
      <c r="F14" s="4">
        <f>1260550+350109</f>
        <v>1610659</v>
      </c>
      <c r="G14" s="4">
        <v>0</v>
      </c>
      <c r="H14" s="4">
        <f t="shared" si="0"/>
        <v>1610659</v>
      </c>
      <c r="J14" s="4">
        <v>1642703.45</v>
      </c>
      <c r="K14" s="4">
        <v>1708412.79</v>
      </c>
    </row>
    <row r="15" spans="2:12" s="14" customFormat="1" ht="28.5" customHeight="1" x14ac:dyDescent="0.25">
      <c r="B15" s="27" t="s">
        <v>48</v>
      </c>
      <c r="C15" s="25" t="s">
        <v>8</v>
      </c>
      <c r="D15" s="25" t="s">
        <v>242</v>
      </c>
      <c r="E15" s="25" t="s">
        <v>42</v>
      </c>
      <c r="F15" s="4">
        <f>F16</f>
        <v>462000</v>
      </c>
      <c r="G15" s="4">
        <f>G16</f>
        <v>0</v>
      </c>
      <c r="H15" s="4">
        <f t="shared" si="0"/>
        <v>462000</v>
      </c>
      <c r="J15" s="4">
        <f>J16</f>
        <v>830000</v>
      </c>
      <c r="K15" s="4">
        <f>K16</f>
        <v>830000</v>
      </c>
    </row>
    <row r="16" spans="2:12" s="14" customFormat="1" ht="42" customHeight="1" x14ac:dyDescent="0.25">
      <c r="B16" s="27" t="s">
        <v>49</v>
      </c>
      <c r="C16" s="25" t="s">
        <v>8</v>
      </c>
      <c r="D16" s="25" t="s">
        <v>242</v>
      </c>
      <c r="E16" s="25" t="s">
        <v>43</v>
      </c>
      <c r="F16" s="4">
        <f>462000</f>
        <v>462000</v>
      </c>
      <c r="G16" s="4">
        <v>0</v>
      </c>
      <c r="H16" s="4">
        <f t="shared" si="0"/>
        <v>462000</v>
      </c>
      <c r="J16" s="4">
        <v>830000</v>
      </c>
      <c r="K16" s="4">
        <v>830000</v>
      </c>
    </row>
    <row r="17" spans="2:11" s="14" customFormat="1" ht="39" customHeight="1" x14ac:dyDescent="0.25">
      <c r="B17" s="27" t="s">
        <v>9</v>
      </c>
      <c r="C17" s="25" t="s">
        <v>8</v>
      </c>
      <c r="D17" s="25" t="s">
        <v>243</v>
      </c>
      <c r="E17" s="25"/>
      <c r="F17" s="4">
        <f>F18</f>
        <v>600535</v>
      </c>
      <c r="G17" s="4">
        <f>G18</f>
        <v>0</v>
      </c>
      <c r="H17" s="4">
        <f t="shared" si="0"/>
        <v>600535</v>
      </c>
      <c r="J17" s="4">
        <f>J18</f>
        <v>563936.56000000006</v>
      </c>
      <c r="K17" s="4">
        <f>K18</f>
        <v>586493.71</v>
      </c>
    </row>
    <row r="18" spans="2:11" s="14" customFormat="1" ht="67.5" customHeight="1" x14ac:dyDescent="0.25">
      <c r="B18" s="27" t="s">
        <v>50</v>
      </c>
      <c r="C18" s="25" t="s">
        <v>8</v>
      </c>
      <c r="D18" s="25" t="s">
        <v>243</v>
      </c>
      <c r="E18" s="25" t="s">
        <v>40</v>
      </c>
      <c r="F18" s="4">
        <f>F19</f>
        <v>600535</v>
      </c>
      <c r="G18" s="4">
        <f>G19</f>
        <v>0</v>
      </c>
      <c r="H18" s="4">
        <f t="shared" si="0"/>
        <v>600535</v>
      </c>
      <c r="J18" s="4">
        <f>J19</f>
        <v>563936.56000000006</v>
      </c>
      <c r="K18" s="4">
        <f>K19</f>
        <v>586493.71</v>
      </c>
    </row>
    <row r="19" spans="2:11" s="14" customFormat="1" ht="27.75" customHeight="1" x14ac:dyDescent="0.25">
      <c r="B19" s="27" t="s">
        <v>47</v>
      </c>
      <c r="C19" s="25" t="s">
        <v>8</v>
      </c>
      <c r="D19" s="25" t="s">
        <v>243</v>
      </c>
      <c r="E19" s="25" t="s">
        <v>41</v>
      </c>
      <c r="F19" s="4">
        <v>600535</v>
      </c>
      <c r="G19" s="4">
        <v>0</v>
      </c>
      <c r="H19" s="4">
        <f t="shared" si="0"/>
        <v>600535</v>
      </c>
      <c r="J19" s="4">
        <v>563936.56000000006</v>
      </c>
      <c r="K19" s="4">
        <v>586493.71</v>
      </c>
    </row>
    <row r="20" spans="2:11" s="14" customFormat="1" ht="42.75" customHeight="1" x14ac:dyDescent="0.25">
      <c r="B20" s="27" t="s">
        <v>198</v>
      </c>
      <c r="C20" s="25" t="s">
        <v>199</v>
      </c>
      <c r="D20" s="25" t="s">
        <v>200</v>
      </c>
      <c r="E20" s="25"/>
      <c r="F20" s="4">
        <f>F21</f>
        <v>75000</v>
      </c>
      <c r="G20" s="4"/>
      <c r="H20" s="4"/>
      <c r="J20" s="4">
        <f t="shared" ref="J20:K24" si="1">J21</f>
        <v>75000</v>
      </c>
      <c r="K20" s="4">
        <f t="shared" si="1"/>
        <v>75000</v>
      </c>
    </row>
    <row r="21" spans="2:11" s="14" customFormat="1" ht="41.25" customHeight="1" x14ac:dyDescent="0.25">
      <c r="B21" s="27" t="s">
        <v>163</v>
      </c>
      <c r="C21" s="25" t="s">
        <v>199</v>
      </c>
      <c r="D21" s="25" t="s">
        <v>201</v>
      </c>
      <c r="E21" s="25"/>
      <c r="F21" s="4">
        <f>F22</f>
        <v>75000</v>
      </c>
      <c r="G21" s="4"/>
      <c r="H21" s="4"/>
      <c r="J21" s="4">
        <f t="shared" si="1"/>
        <v>75000</v>
      </c>
      <c r="K21" s="4">
        <f t="shared" si="1"/>
        <v>75000</v>
      </c>
    </row>
    <row r="22" spans="2:11" s="14" customFormat="1" ht="134.25" customHeight="1" x14ac:dyDescent="0.25">
      <c r="B22" s="28" t="s">
        <v>156</v>
      </c>
      <c r="C22" s="25" t="s">
        <v>199</v>
      </c>
      <c r="D22" s="25" t="s">
        <v>202</v>
      </c>
      <c r="E22" s="25"/>
      <c r="F22" s="4">
        <f>F23</f>
        <v>75000</v>
      </c>
      <c r="G22" s="4"/>
      <c r="H22" s="4"/>
      <c r="J22" s="4">
        <f t="shared" si="1"/>
        <v>75000</v>
      </c>
      <c r="K22" s="4">
        <f t="shared" si="1"/>
        <v>75000</v>
      </c>
    </row>
    <row r="23" spans="2:11" s="14" customFormat="1" ht="144" customHeight="1" x14ac:dyDescent="0.25">
      <c r="B23" s="28" t="s">
        <v>157</v>
      </c>
      <c r="C23" s="25" t="s">
        <v>199</v>
      </c>
      <c r="D23" s="25" t="s">
        <v>203</v>
      </c>
      <c r="E23" s="25"/>
      <c r="F23" s="4">
        <f>F24</f>
        <v>75000</v>
      </c>
      <c r="G23" s="4"/>
      <c r="H23" s="4"/>
      <c r="J23" s="4">
        <f t="shared" si="1"/>
        <v>75000</v>
      </c>
      <c r="K23" s="4">
        <f t="shared" si="1"/>
        <v>75000</v>
      </c>
    </row>
    <row r="24" spans="2:11" s="14" customFormat="1" x14ac:dyDescent="0.25">
      <c r="B24" s="27" t="s">
        <v>158</v>
      </c>
      <c r="C24" s="25" t="s">
        <v>199</v>
      </c>
      <c r="D24" s="25" t="s">
        <v>203</v>
      </c>
      <c r="E24" s="25" t="s">
        <v>159</v>
      </c>
      <c r="F24" s="4">
        <f>F25</f>
        <v>75000</v>
      </c>
      <c r="G24" s="4"/>
      <c r="H24" s="4"/>
      <c r="J24" s="4">
        <f t="shared" si="1"/>
        <v>75000</v>
      </c>
      <c r="K24" s="4">
        <f t="shared" si="1"/>
        <v>75000</v>
      </c>
    </row>
    <row r="25" spans="2:11" s="14" customFormat="1" ht="21" customHeight="1" x14ac:dyDescent="0.25">
      <c r="B25" s="27" t="s">
        <v>160</v>
      </c>
      <c r="C25" s="25" t="s">
        <v>199</v>
      </c>
      <c r="D25" s="25" t="s">
        <v>203</v>
      </c>
      <c r="E25" s="25" t="s">
        <v>161</v>
      </c>
      <c r="F25" s="4">
        <v>75000</v>
      </c>
      <c r="G25" s="4"/>
      <c r="H25" s="4"/>
      <c r="J25" s="4">
        <v>75000</v>
      </c>
      <c r="K25" s="4">
        <v>75000</v>
      </c>
    </row>
    <row r="26" spans="2:11" s="14" customFormat="1" hidden="1" x14ac:dyDescent="0.25">
      <c r="B26" s="29" t="s">
        <v>223</v>
      </c>
      <c r="C26" s="25" t="s">
        <v>217</v>
      </c>
      <c r="D26" s="30" t="s">
        <v>219</v>
      </c>
      <c r="E26" s="25"/>
      <c r="F26" s="4"/>
      <c r="G26" s="4"/>
      <c r="H26" s="4"/>
      <c r="J26" s="4">
        <f t="shared" ref="J26:K29" si="2">J27</f>
        <v>0</v>
      </c>
      <c r="K26" s="4">
        <f t="shared" si="2"/>
        <v>0</v>
      </c>
    </row>
    <row r="27" spans="2:11" s="14" customFormat="1" ht="26.4" hidden="1" x14ac:dyDescent="0.25">
      <c r="B27" s="29" t="s">
        <v>224</v>
      </c>
      <c r="C27" s="25" t="s">
        <v>218</v>
      </c>
      <c r="D27" s="30" t="s">
        <v>220</v>
      </c>
      <c r="E27" s="25"/>
      <c r="F27" s="4"/>
      <c r="G27" s="4"/>
      <c r="H27" s="4"/>
      <c r="J27" s="4">
        <f t="shared" si="2"/>
        <v>0</v>
      </c>
      <c r="K27" s="4">
        <f t="shared" si="2"/>
        <v>0</v>
      </c>
    </row>
    <row r="28" spans="2:11" s="14" customFormat="1" ht="26.4" hidden="1" x14ac:dyDescent="0.25">
      <c r="B28" s="29" t="s">
        <v>225</v>
      </c>
      <c r="C28" s="25" t="s">
        <v>217</v>
      </c>
      <c r="D28" s="30" t="s">
        <v>221</v>
      </c>
      <c r="E28" s="25"/>
      <c r="F28" s="4"/>
      <c r="G28" s="4"/>
      <c r="H28" s="4"/>
      <c r="J28" s="4">
        <f t="shared" si="2"/>
        <v>0</v>
      </c>
      <c r="K28" s="4">
        <f t="shared" si="2"/>
        <v>0</v>
      </c>
    </row>
    <row r="29" spans="2:11" s="14" customFormat="1" hidden="1" x14ac:dyDescent="0.25">
      <c r="B29" s="29" t="s">
        <v>45</v>
      </c>
      <c r="C29" s="25" t="s">
        <v>218</v>
      </c>
      <c r="D29" s="30" t="s">
        <v>221</v>
      </c>
      <c r="E29" s="25" t="s">
        <v>44</v>
      </c>
      <c r="F29" s="4"/>
      <c r="G29" s="4"/>
      <c r="H29" s="4"/>
      <c r="J29" s="4">
        <f t="shared" si="2"/>
        <v>0</v>
      </c>
      <c r="K29" s="4">
        <f t="shared" si="2"/>
        <v>0</v>
      </c>
    </row>
    <row r="30" spans="2:11" s="14" customFormat="1" ht="0.75" customHeight="1" x14ac:dyDescent="0.25">
      <c r="B30" s="29" t="s">
        <v>226</v>
      </c>
      <c r="C30" s="25" t="s">
        <v>218</v>
      </c>
      <c r="D30" s="30" t="s">
        <v>221</v>
      </c>
      <c r="E30" s="25" t="s">
        <v>222</v>
      </c>
      <c r="F30" s="4"/>
      <c r="G30" s="4"/>
      <c r="H30" s="4"/>
      <c r="J30" s="4">
        <v>0</v>
      </c>
      <c r="K30" s="4">
        <v>0</v>
      </c>
    </row>
    <row r="31" spans="2:11" s="14" customFormat="1" x14ac:dyDescent="0.25">
      <c r="B31" s="27" t="s">
        <v>10</v>
      </c>
      <c r="C31" s="25" t="s">
        <v>11</v>
      </c>
      <c r="D31" s="25"/>
      <c r="E31" s="25"/>
      <c r="F31" s="4">
        <f t="shared" ref="F31:G34" si="3">F32</f>
        <v>20000</v>
      </c>
      <c r="G31" s="4">
        <f t="shared" si="3"/>
        <v>0</v>
      </c>
      <c r="H31" s="4">
        <f t="shared" si="0"/>
        <v>20000</v>
      </c>
      <c r="J31" s="4">
        <f t="shared" ref="J31:K34" si="4">J32</f>
        <v>50000</v>
      </c>
      <c r="K31" s="4">
        <f t="shared" si="4"/>
        <v>50000</v>
      </c>
    </row>
    <row r="32" spans="2:11" s="14" customFormat="1" ht="26.25" customHeight="1" x14ac:dyDescent="0.25">
      <c r="B32" s="27" t="s">
        <v>164</v>
      </c>
      <c r="C32" s="25" t="s">
        <v>11</v>
      </c>
      <c r="D32" s="25" t="s">
        <v>82</v>
      </c>
      <c r="E32" s="25"/>
      <c r="F32" s="4">
        <f t="shared" si="3"/>
        <v>20000</v>
      </c>
      <c r="G32" s="4">
        <f t="shared" si="3"/>
        <v>0</v>
      </c>
      <c r="H32" s="4">
        <f t="shared" si="0"/>
        <v>20000</v>
      </c>
      <c r="J32" s="4">
        <f t="shared" si="4"/>
        <v>50000</v>
      </c>
      <c r="K32" s="4">
        <f t="shared" si="4"/>
        <v>50000</v>
      </c>
    </row>
    <row r="33" spans="2:11" s="14" customFormat="1" ht="24.75" customHeight="1" x14ac:dyDescent="0.25">
      <c r="B33" s="27" t="s">
        <v>165</v>
      </c>
      <c r="C33" s="25" t="s">
        <v>11</v>
      </c>
      <c r="D33" s="25" t="s">
        <v>139</v>
      </c>
      <c r="E33" s="25"/>
      <c r="F33" s="4">
        <f t="shared" si="3"/>
        <v>20000</v>
      </c>
      <c r="G33" s="4">
        <f t="shared" si="3"/>
        <v>0</v>
      </c>
      <c r="H33" s="4">
        <f t="shared" si="0"/>
        <v>20000</v>
      </c>
      <c r="J33" s="4">
        <f t="shared" si="4"/>
        <v>50000</v>
      </c>
      <c r="K33" s="4">
        <f t="shared" si="4"/>
        <v>50000</v>
      </c>
    </row>
    <row r="34" spans="2:11" s="14" customFormat="1" x14ac:dyDescent="0.25">
      <c r="B34" s="27" t="s">
        <v>45</v>
      </c>
      <c r="C34" s="25" t="s">
        <v>11</v>
      </c>
      <c r="D34" s="25" t="s">
        <v>139</v>
      </c>
      <c r="E34" s="25" t="s">
        <v>44</v>
      </c>
      <c r="F34" s="4">
        <f t="shared" si="3"/>
        <v>20000</v>
      </c>
      <c r="G34" s="4">
        <f t="shared" si="3"/>
        <v>0</v>
      </c>
      <c r="H34" s="4">
        <f t="shared" si="0"/>
        <v>20000</v>
      </c>
      <c r="J34" s="4">
        <f t="shared" si="4"/>
        <v>50000</v>
      </c>
      <c r="K34" s="4">
        <f t="shared" si="4"/>
        <v>50000</v>
      </c>
    </row>
    <row r="35" spans="2:11" s="14" customFormat="1" x14ac:dyDescent="0.25">
      <c r="B35" s="27" t="s">
        <v>51</v>
      </c>
      <c r="C35" s="25" t="s">
        <v>11</v>
      </c>
      <c r="D35" s="25" t="s">
        <v>139</v>
      </c>
      <c r="E35" s="25" t="s">
        <v>52</v>
      </c>
      <c r="F35" s="4">
        <v>20000</v>
      </c>
      <c r="G35" s="4">
        <v>0</v>
      </c>
      <c r="H35" s="4">
        <f t="shared" si="0"/>
        <v>20000</v>
      </c>
      <c r="J35" s="4">
        <v>50000</v>
      </c>
      <c r="K35" s="4">
        <v>50000</v>
      </c>
    </row>
    <row r="36" spans="2:11" s="14" customFormat="1" x14ac:dyDescent="0.25">
      <c r="B36" s="27" t="s">
        <v>12</v>
      </c>
      <c r="C36" s="25" t="s">
        <v>13</v>
      </c>
      <c r="D36" s="25"/>
      <c r="E36" s="25"/>
      <c r="F36" s="4">
        <f t="shared" ref="F36:G39" si="5">F37</f>
        <v>105000</v>
      </c>
      <c r="G36" s="4">
        <f t="shared" si="5"/>
        <v>0</v>
      </c>
      <c r="H36" s="4">
        <f t="shared" si="0"/>
        <v>105000</v>
      </c>
      <c r="J36" s="4">
        <f>J37+J42</f>
        <v>364122.99</v>
      </c>
      <c r="K36" s="4">
        <f>K37+K42</f>
        <v>182879.5</v>
      </c>
    </row>
    <row r="37" spans="2:11" s="14" customFormat="1" ht="39.75" customHeight="1" x14ac:dyDescent="0.25">
      <c r="B37" s="27" t="s">
        <v>238</v>
      </c>
      <c r="C37" s="25" t="s">
        <v>13</v>
      </c>
      <c r="D37" s="25" t="s">
        <v>240</v>
      </c>
      <c r="E37" s="25"/>
      <c r="F37" s="4">
        <f>F39+F44</f>
        <v>105000</v>
      </c>
      <c r="G37" s="4">
        <f>G39</f>
        <v>0</v>
      </c>
      <c r="H37" s="4">
        <f t="shared" si="0"/>
        <v>105000</v>
      </c>
      <c r="J37" s="4">
        <f t="shared" ref="J37:K40" si="6">J38</f>
        <v>363122.99</v>
      </c>
      <c r="K37" s="4">
        <f t="shared" si="6"/>
        <v>181879.5</v>
      </c>
    </row>
    <row r="38" spans="2:11" s="14" customFormat="1" ht="27" customHeight="1" x14ac:dyDescent="0.25">
      <c r="B38" s="27" t="s">
        <v>239</v>
      </c>
      <c r="C38" s="25" t="s">
        <v>13</v>
      </c>
      <c r="D38" s="25" t="s">
        <v>241</v>
      </c>
      <c r="E38" s="25"/>
      <c r="F38" s="4"/>
      <c r="G38" s="4"/>
      <c r="H38" s="4"/>
      <c r="J38" s="4">
        <f t="shared" si="6"/>
        <v>363122.99</v>
      </c>
      <c r="K38" s="4">
        <f t="shared" si="6"/>
        <v>181879.5</v>
      </c>
    </row>
    <row r="39" spans="2:11" s="14" customFormat="1" ht="15" customHeight="1" x14ac:dyDescent="0.25">
      <c r="B39" s="27" t="s">
        <v>14</v>
      </c>
      <c r="C39" s="25" t="s">
        <v>13</v>
      </c>
      <c r="D39" s="25" t="s">
        <v>244</v>
      </c>
      <c r="E39" s="25"/>
      <c r="F39" s="4">
        <f t="shared" si="5"/>
        <v>100000</v>
      </c>
      <c r="G39" s="4">
        <f t="shared" si="5"/>
        <v>0</v>
      </c>
      <c r="H39" s="4">
        <f t="shared" si="0"/>
        <v>100000</v>
      </c>
      <c r="J39" s="4">
        <f t="shared" si="6"/>
        <v>363122.99</v>
      </c>
      <c r="K39" s="4">
        <f t="shared" si="6"/>
        <v>181879.5</v>
      </c>
    </row>
    <row r="40" spans="2:11" s="14" customFormat="1" ht="25.5" customHeight="1" x14ac:dyDescent="0.25">
      <c r="B40" s="27" t="s">
        <v>48</v>
      </c>
      <c r="C40" s="25" t="s">
        <v>13</v>
      </c>
      <c r="D40" s="25" t="s">
        <v>244</v>
      </c>
      <c r="E40" s="25" t="s">
        <v>42</v>
      </c>
      <c r="F40" s="4">
        <f>F41</f>
        <v>100000</v>
      </c>
      <c r="G40" s="4">
        <f>G44+G41</f>
        <v>0</v>
      </c>
      <c r="H40" s="4">
        <f t="shared" si="0"/>
        <v>100000</v>
      </c>
      <c r="J40" s="4">
        <f>J41</f>
        <v>363122.99</v>
      </c>
      <c r="K40" s="4">
        <f t="shared" si="6"/>
        <v>181879.5</v>
      </c>
    </row>
    <row r="41" spans="2:11" s="14" customFormat="1" ht="36.75" customHeight="1" x14ac:dyDescent="0.25">
      <c r="B41" s="27" t="s">
        <v>49</v>
      </c>
      <c r="C41" s="25" t="s">
        <v>13</v>
      </c>
      <c r="D41" s="25" t="s">
        <v>244</v>
      </c>
      <c r="E41" s="25" t="s">
        <v>43</v>
      </c>
      <c r="F41" s="4">
        <v>100000</v>
      </c>
      <c r="G41" s="4">
        <v>0</v>
      </c>
      <c r="H41" s="4">
        <f t="shared" si="0"/>
        <v>100000</v>
      </c>
      <c r="J41" s="4">
        <f>20000+186413.44+352509.55-195800</f>
        <v>363122.99</v>
      </c>
      <c r="K41" s="4">
        <f>20000+193870.29+366609.21-398600</f>
        <v>181879.5</v>
      </c>
    </row>
    <row r="42" spans="2:11" s="14" customFormat="1" ht="28.5" customHeight="1" x14ac:dyDescent="0.25">
      <c r="B42" s="27" t="s">
        <v>96</v>
      </c>
      <c r="C42" s="25" t="s">
        <v>13</v>
      </c>
      <c r="D42" s="25" t="s">
        <v>131</v>
      </c>
      <c r="E42" s="25"/>
      <c r="F42" s="4">
        <f>F43</f>
        <v>5000</v>
      </c>
      <c r="G42" s="4">
        <v>0</v>
      </c>
      <c r="H42" s="4">
        <f t="shared" si="0"/>
        <v>5000</v>
      </c>
      <c r="J42" s="4">
        <f>J43</f>
        <v>1000</v>
      </c>
      <c r="K42" s="4">
        <f>K43</f>
        <v>1000</v>
      </c>
    </row>
    <row r="43" spans="2:11" s="14" customFormat="1" ht="27.75" customHeight="1" x14ac:dyDescent="0.25">
      <c r="B43" s="31" t="s">
        <v>48</v>
      </c>
      <c r="C43" s="25" t="s">
        <v>13</v>
      </c>
      <c r="D43" s="25" t="s">
        <v>94</v>
      </c>
      <c r="E43" s="25" t="s">
        <v>42</v>
      </c>
      <c r="F43" s="4">
        <f>F44</f>
        <v>5000</v>
      </c>
      <c r="G43" s="4">
        <v>0</v>
      </c>
      <c r="H43" s="4">
        <f>F43+G43</f>
        <v>5000</v>
      </c>
      <c r="J43" s="4">
        <f>J44</f>
        <v>1000</v>
      </c>
      <c r="K43" s="4">
        <f>K44</f>
        <v>1000</v>
      </c>
    </row>
    <row r="44" spans="2:11" s="14" customFormat="1" ht="36.75" customHeight="1" x14ac:dyDescent="0.25">
      <c r="B44" s="31" t="s">
        <v>49</v>
      </c>
      <c r="C44" s="25" t="s">
        <v>13</v>
      </c>
      <c r="D44" s="25" t="s">
        <v>94</v>
      </c>
      <c r="E44" s="25" t="s">
        <v>43</v>
      </c>
      <c r="F44" s="4">
        <v>5000</v>
      </c>
      <c r="G44" s="4">
        <v>0</v>
      </c>
      <c r="H44" s="4">
        <f t="shared" si="0"/>
        <v>5000</v>
      </c>
      <c r="J44" s="4">
        <v>1000</v>
      </c>
      <c r="K44" s="4">
        <v>1000</v>
      </c>
    </row>
    <row r="45" spans="2:11" s="14" customFormat="1" x14ac:dyDescent="0.25">
      <c r="B45" s="27" t="s">
        <v>15</v>
      </c>
      <c r="C45" s="25" t="s">
        <v>16</v>
      </c>
      <c r="D45" s="25"/>
      <c r="E45" s="25"/>
      <c r="F45" s="5">
        <f>F46</f>
        <v>52164</v>
      </c>
      <c r="G45" s="4">
        <f>G46</f>
        <v>0</v>
      </c>
      <c r="H45" s="4">
        <f t="shared" si="0"/>
        <v>52164</v>
      </c>
      <c r="J45" s="5">
        <f t="shared" ref="J45:K49" si="7">J46</f>
        <v>75600</v>
      </c>
      <c r="K45" s="5">
        <f t="shared" si="7"/>
        <v>78300</v>
      </c>
    </row>
    <row r="46" spans="2:11" s="14" customFormat="1" x14ac:dyDescent="0.25">
      <c r="B46" s="27" t="s">
        <v>17</v>
      </c>
      <c r="C46" s="25" t="s">
        <v>18</v>
      </c>
      <c r="D46" s="25"/>
      <c r="E46" s="25"/>
      <c r="F46" s="4">
        <f t="shared" ref="F46:G49" si="8">F47</f>
        <v>52164</v>
      </c>
      <c r="G46" s="4">
        <f t="shared" si="8"/>
        <v>0</v>
      </c>
      <c r="H46" s="4">
        <f t="shared" si="0"/>
        <v>52164</v>
      </c>
      <c r="J46" s="4">
        <f t="shared" si="7"/>
        <v>75600</v>
      </c>
      <c r="K46" s="4">
        <f t="shared" si="7"/>
        <v>78300</v>
      </c>
    </row>
    <row r="47" spans="2:11" s="14" customFormat="1" ht="26.4" x14ac:dyDescent="0.25">
      <c r="B47" s="32" t="s">
        <v>55</v>
      </c>
      <c r="C47" s="2" t="s">
        <v>56</v>
      </c>
      <c r="D47" s="33" t="s">
        <v>92</v>
      </c>
      <c r="E47" s="25"/>
      <c r="F47" s="4">
        <f>F48</f>
        <v>52164</v>
      </c>
      <c r="G47" s="4">
        <f>G48</f>
        <v>0</v>
      </c>
      <c r="H47" s="4">
        <f t="shared" si="0"/>
        <v>52164</v>
      </c>
      <c r="J47" s="4">
        <f t="shared" si="7"/>
        <v>75600</v>
      </c>
      <c r="K47" s="4">
        <f t="shared" si="7"/>
        <v>78300</v>
      </c>
    </row>
    <row r="48" spans="2:11" s="14" customFormat="1" ht="36" customHeight="1" x14ac:dyDescent="0.25">
      <c r="B48" s="34" t="s">
        <v>250</v>
      </c>
      <c r="C48" s="2" t="s">
        <v>56</v>
      </c>
      <c r="D48" s="33" t="s">
        <v>93</v>
      </c>
      <c r="E48" s="25"/>
      <c r="F48" s="4">
        <f t="shared" si="8"/>
        <v>52164</v>
      </c>
      <c r="G48" s="4">
        <f t="shared" si="8"/>
        <v>0</v>
      </c>
      <c r="H48" s="4">
        <f t="shared" si="0"/>
        <v>52164</v>
      </c>
      <c r="J48" s="4">
        <f t="shared" si="7"/>
        <v>75600</v>
      </c>
      <c r="K48" s="4">
        <f t="shared" si="7"/>
        <v>78300</v>
      </c>
    </row>
    <row r="49" spans="2:11" s="14" customFormat="1" ht="29.25" customHeight="1" x14ac:dyDescent="0.25">
      <c r="B49" s="27" t="s">
        <v>48</v>
      </c>
      <c r="C49" s="25" t="s">
        <v>18</v>
      </c>
      <c r="D49" s="33" t="s">
        <v>93</v>
      </c>
      <c r="E49" s="25" t="s">
        <v>42</v>
      </c>
      <c r="F49" s="4">
        <f t="shared" si="8"/>
        <v>52164</v>
      </c>
      <c r="G49" s="4">
        <f t="shared" si="8"/>
        <v>0</v>
      </c>
      <c r="H49" s="4">
        <f t="shared" si="0"/>
        <v>52164</v>
      </c>
      <c r="J49" s="4">
        <f t="shared" si="7"/>
        <v>75600</v>
      </c>
      <c r="K49" s="4">
        <f t="shared" si="7"/>
        <v>78300</v>
      </c>
    </row>
    <row r="50" spans="2:11" s="14" customFormat="1" ht="36.75" customHeight="1" x14ac:dyDescent="0.25">
      <c r="B50" s="27" t="s">
        <v>49</v>
      </c>
      <c r="C50" s="25" t="s">
        <v>18</v>
      </c>
      <c r="D50" s="33" t="s">
        <v>93</v>
      </c>
      <c r="E50" s="25" t="s">
        <v>43</v>
      </c>
      <c r="F50" s="4">
        <v>52164</v>
      </c>
      <c r="G50" s="4"/>
      <c r="H50" s="4">
        <f t="shared" si="0"/>
        <v>52164</v>
      </c>
      <c r="J50" s="4">
        <v>75600</v>
      </c>
      <c r="K50" s="4">
        <v>78300</v>
      </c>
    </row>
    <row r="51" spans="2:11" s="14" customFormat="1" ht="32.25" customHeight="1" x14ac:dyDescent="0.25">
      <c r="B51" s="35" t="s">
        <v>66</v>
      </c>
      <c r="C51" s="36" t="s">
        <v>67</v>
      </c>
      <c r="D51" s="36"/>
      <c r="E51" s="36"/>
      <c r="F51" s="5" t="e">
        <f>F52+F84+F58</f>
        <v>#REF!</v>
      </c>
      <c r="G51" s="4">
        <f>G52</f>
        <v>0</v>
      </c>
      <c r="H51" s="4">
        <f>H52</f>
        <v>0</v>
      </c>
      <c r="J51" s="5">
        <f>J58+J84</f>
        <v>965046</v>
      </c>
      <c r="K51" s="5">
        <f>K58+K84</f>
        <v>974260</v>
      </c>
    </row>
    <row r="52" spans="2:11" s="14" customFormat="1" ht="42.75" hidden="1" customHeight="1" x14ac:dyDescent="0.25">
      <c r="B52" s="27" t="s">
        <v>68</v>
      </c>
      <c r="C52" s="25" t="s">
        <v>69</v>
      </c>
      <c r="D52" s="25"/>
      <c r="E52" s="25"/>
      <c r="F52" s="4">
        <f>F54</f>
        <v>0</v>
      </c>
      <c r="G52" s="4">
        <f>G54</f>
        <v>0</v>
      </c>
      <c r="H52" s="4">
        <f>H54</f>
        <v>0</v>
      </c>
      <c r="J52" s="4">
        <f>J54</f>
        <v>0</v>
      </c>
      <c r="K52" s="4">
        <f>K54</f>
        <v>0</v>
      </c>
    </row>
    <row r="53" spans="2:11" s="14" customFormat="1" ht="54.75" hidden="1" customHeight="1" x14ac:dyDescent="0.25">
      <c r="B53" s="32" t="s">
        <v>166</v>
      </c>
      <c r="C53" s="25" t="s">
        <v>69</v>
      </c>
      <c r="D53" s="25" t="s">
        <v>83</v>
      </c>
      <c r="E53" s="25"/>
      <c r="F53" s="4">
        <f>F54</f>
        <v>0</v>
      </c>
      <c r="G53" s="4">
        <f>G54+G56</f>
        <v>0</v>
      </c>
      <c r="H53" s="4">
        <f>F53+G53</f>
        <v>0</v>
      </c>
      <c r="J53" s="4">
        <f>J54</f>
        <v>0</v>
      </c>
      <c r="K53" s="4">
        <f>K54</f>
        <v>0</v>
      </c>
    </row>
    <row r="54" spans="2:11" s="14" customFormat="1" ht="54.75" hidden="1" customHeight="1" x14ac:dyDescent="0.25">
      <c r="B54" s="32" t="s">
        <v>167</v>
      </c>
      <c r="C54" s="25" t="s">
        <v>69</v>
      </c>
      <c r="D54" s="25" t="s">
        <v>100</v>
      </c>
      <c r="E54" s="25"/>
      <c r="F54" s="4">
        <f>F55</f>
        <v>0</v>
      </c>
      <c r="G54" s="4">
        <f>G55+G57</f>
        <v>0</v>
      </c>
      <c r="H54" s="4">
        <f>F54+G54</f>
        <v>0</v>
      </c>
      <c r="J54" s="4">
        <f>J55</f>
        <v>0</v>
      </c>
      <c r="K54" s="4">
        <f>K55</f>
        <v>0</v>
      </c>
    </row>
    <row r="55" spans="2:11" s="14" customFormat="1" ht="39.6" hidden="1" x14ac:dyDescent="0.25">
      <c r="B55" s="32" t="s">
        <v>168</v>
      </c>
      <c r="C55" s="25" t="s">
        <v>69</v>
      </c>
      <c r="D55" s="25" t="s">
        <v>140</v>
      </c>
      <c r="E55" s="25"/>
      <c r="F55" s="4">
        <f t="shared" ref="F55:K56" si="9">F56</f>
        <v>0</v>
      </c>
      <c r="G55" s="4">
        <f t="shared" si="9"/>
        <v>0</v>
      </c>
      <c r="H55" s="4">
        <f t="shared" si="9"/>
        <v>0</v>
      </c>
      <c r="J55" s="4">
        <f t="shared" si="9"/>
        <v>0</v>
      </c>
      <c r="K55" s="4">
        <f t="shared" si="9"/>
        <v>0</v>
      </c>
    </row>
    <row r="56" spans="2:11" s="14" customFormat="1" ht="39.6" hidden="1" x14ac:dyDescent="0.25">
      <c r="B56" s="34" t="s">
        <v>130</v>
      </c>
      <c r="C56" s="25" t="s">
        <v>69</v>
      </c>
      <c r="D56" s="25" t="s">
        <v>140</v>
      </c>
      <c r="E56" s="2">
        <v>200</v>
      </c>
      <c r="F56" s="4">
        <f t="shared" si="9"/>
        <v>0</v>
      </c>
      <c r="G56" s="4">
        <f t="shared" si="9"/>
        <v>0</v>
      </c>
      <c r="H56" s="4">
        <f t="shared" si="9"/>
        <v>0</v>
      </c>
      <c r="J56" s="4">
        <f t="shared" si="9"/>
        <v>0</v>
      </c>
      <c r="K56" s="4">
        <f t="shared" si="9"/>
        <v>0</v>
      </c>
    </row>
    <row r="57" spans="2:11" s="14" customFormat="1" ht="39.6" hidden="1" x14ac:dyDescent="0.25">
      <c r="B57" s="32" t="s">
        <v>49</v>
      </c>
      <c r="C57" s="25" t="s">
        <v>69</v>
      </c>
      <c r="D57" s="25" t="s">
        <v>140</v>
      </c>
      <c r="E57" s="2" t="s">
        <v>43</v>
      </c>
      <c r="F57" s="4"/>
      <c r="G57" s="4"/>
      <c r="H57" s="10">
        <f>SUM(F57:G57)</f>
        <v>0</v>
      </c>
      <c r="J57" s="4"/>
      <c r="K57" s="4"/>
    </row>
    <row r="58" spans="2:11" s="14" customFormat="1" ht="57.75" customHeight="1" x14ac:dyDescent="0.25">
      <c r="B58" s="35" t="s">
        <v>68</v>
      </c>
      <c r="C58" s="36" t="s">
        <v>145</v>
      </c>
      <c r="D58" s="36"/>
      <c r="E58" s="36"/>
      <c r="F58" s="5">
        <f>F60</f>
        <v>754021</v>
      </c>
      <c r="G58" s="4">
        <f>G60</f>
        <v>0</v>
      </c>
      <c r="H58" s="4">
        <f>H60</f>
        <v>754021</v>
      </c>
      <c r="J58" s="5">
        <f>J59+J72+J78+J81</f>
        <v>964046</v>
      </c>
      <c r="K58" s="5">
        <f>K59+K72+K78+K81</f>
        <v>973260</v>
      </c>
    </row>
    <row r="59" spans="2:11" s="14" customFormat="1" ht="36.75" customHeight="1" x14ac:dyDescent="0.25">
      <c r="B59" s="32" t="s">
        <v>166</v>
      </c>
      <c r="C59" s="25" t="s">
        <v>145</v>
      </c>
      <c r="D59" s="25" t="s">
        <v>83</v>
      </c>
      <c r="E59" s="25"/>
      <c r="F59" s="4">
        <f>F60</f>
        <v>754021</v>
      </c>
      <c r="G59" s="4">
        <f>G60+G67</f>
        <v>0</v>
      </c>
      <c r="H59" s="4">
        <f>F59+G59</f>
        <v>754021</v>
      </c>
      <c r="J59" s="4">
        <f>J60</f>
        <v>961046</v>
      </c>
      <c r="K59" s="4">
        <f>K60</f>
        <v>970260</v>
      </c>
    </row>
    <row r="60" spans="2:11" s="14" customFormat="1" ht="40.5" customHeight="1" x14ac:dyDescent="0.25">
      <c r="B60" s="32" t="s">
        <v>167</v>
      </c>
      <c r="C60" s="25" t="s">
        <v>145</v>
      </c>
      <c r="D60" s="25" t="s">
        <v>100</v>
      </c>
      <c r="E60" s="25"/>
      <c r="F60" s="4">
        <f>F64</f>
        <v>754021</v>
      </c>
      <c r="G60" s="4">
        <f>G64+G68</f>
        <v>0</v>
      </c>
      <c r="H60" s="4">
        <f>F60+G60</f>
        <v>754021</v>
      </c>
      <c r="J60" s="4">
        <f>J64+J61</f>
        <v>961046</v>
      </c>
      <c r="K60" s="4">
        <f>K64+K61</f>
        <v>970260</v>
      </c>
    </row>
    <row r="61" spans="2:11" s="14" customFormat="1" ht="28.95" customHeight="1" x14ac:dyDescent="0.25">
      <c r="B61" s="32" t="s">
        <v>245</v>
      </c>
      <c r="C61" s="25" t="s">
        <v>145</v>
      </c>
      <c r="D61" s="25" t="s">
        <v>246</v>
      </c>
      <c r="E61" s="25"/>
      <c r="F61" s="4"/>
      <c r="G61" s="4"/>
      <c r="H61" s="4"/>
      <c r="J61" s="4">
        <f>J62</f>
        <v>10000</v>
      </c>
      <c r="K61" s="4">
        <f>K62</f>
        <v>10000</v>
      </c>
    </row>
    <row r="62" spans="2:11" s="14" customFormat="1" ht="36.75" customHeight="1" x14ac:dyDescent="0.25">
      <c r="B62" s="34" t="s">
        <v>148</v>
      </c>
      <c r="C62" s="25" t="s">
        <v>145</v>
      </c>
      <c r="D62" s="25" t="s">
        <v>246</v>
      </c>
      <c r="E62" s="25"/>
      <c r="F62" s="4"/>
      <c r="G62" s="4"/>
      <c r="H62" s="4"/>
      <c r="J62" s="4">
        <f>J63</f>
        <v>10000</v>
      </c>
      <c r="K62" s="4">
        <f>K63</f>
        <v>10000</v>
      </c>
    </row>
    <row r="63" spans="2:11" s="14" customFormat="1" ht="36.75" customHeight="1" x14ac:dyDescent="0.25">
      <c r="B63" s="32" t="s">
        <v>149</v>
      </c>
      <c r="C63" s="25" t="s">
        <v>145</v>
      </c>
      <c r="D63" s="25" t="s">
        <v>246</v>
      </c>
      <c r="E63" s="25"/>
      <c r="F63" s="4"/>
      <c r="G63" s="4"/>
      <c r="H63" s="4"/>
      <c r="J63" s="4">
        <v>10000</v>
      </c>
      <c r="K63" s="4">
        <v>10000</v>
      </c>
    </row>
    <row r="64" spans="2:11" s="14" customFormat="1" ht="38.25" customHeight="1" x14ac:dyDescent="0.25">
      <c r="B64" s="32" t="s">
        <v>168</v>
      </c>
      <c r="C64" s="25" t="s">
        <v>145</v>
      </c>
      <c r="D64" s="25" t="s">
        <v>146</v>
      </c>
      <c r="E64" s="25"/>
      <c r="F64" s="4">
        <f>F65+F67</f>
        <v>754021</v>
      </c>
      <c r="G64" s="4">
        <f>G67</f>
        <v>0</v>
      </c>
      <c r="H64" s="4">
        <f>H67</f>
        <v>40000</v>
      </c>
      <c r="J64" s="4">
        <f>J65+J67</f>
        <v>951046</v>
      </c>
      <c r="K64" s="4">
        <f>K65+K67</f>
        <v>960260</v>
      </c>
    </row>
    <row r="65" spans="2:11" s="14" customFormat="1" ht="52.5" customHeight="1" x14ac:dyDescent="0.25">
      <c r="B65" s="27" t="s">
        <v>170</v>
      </c>
      <c r="C65" s="25" t="s">
        <v>145</v>
      </c>
      <c r="D65" s="25" t="s">
        <v>146</v>
      </c>
      <c r="E65" s="2">
        <v>100</v>
      </c>
      <c r="F65" s="4">
        <f t="shared" ref="F65:K67" si="10">F66</f>
        <v>714021</v>
      </c>
      <c r="G65" s="4">
        <f t="shared" si="10"/>
        <v>0</v>
      </c>
      <c r="H65" s="4">
        <f t="shared" si="10"/>
        <v>714021</v>
      </c>
      <c r="J65" s="4">
        <f t="shared" si="10"/>
        <v>921046</v>
      </c>
      <c r="K65" s="4">
        <f t="shared" si="10"/>
        <v>930260</v>
      </c>
    </row>
    <row r="66" spans="2:11" s="14" customFormat="1" x14ac:dyDescent="0.25">
      <c r="B66" s="27" t="s">
        <v>147</v>
      </c>
      <c r="C66" s="25" t="s">
        <v>145</v>
      </c>
      <c r="D66" s="25" t="s">
        <v>146</v>
      </c>
      <c r="E66" s="2">
        <v>110</v>
      </c>
      <c r="F66" s="4">
        <f>548403+165618</f>
        <v>714021</v>
      </c>
      <c r="G66" s="4"/>
      <c r="H66" s="10">
        <f>SUM(F66:G66)</f>
        <v>714021</v>
      </c>
      <c r="J66" s="4">
        <v>921046</v>
      </c>
      <c r="K66" s="4">
        <v>930260</v>
      </c>
    </row>
    <row r="67" spans="2:11" s="14" customFormat="1" ht="38.25" customHeight="1" x14ac:dyDescent="0.25">
      <c r="B67" s="27" t="s">
        <v>48</v>
      </c>
      <c r="C67" s="25" t="s">
        <v>145</v>
      </c>
      <c r="D67" s="25" t="s">
        <v>146</v>
      </c>
      <c r="E67" s="2">
        <v>200</v>
      </c>
      <c r="F67" s="4">
        <f t="shared" si="10"/>
        <v>40000</v>
      </c>
      <c r="G67" s="4">
        <f t="shared" si="10"/>
        <v>0</v>
      </c>
      <c r="H67" s="4">
        <f t="shared" si="10"/>
        <v>40000</v>
      </c>
      <c r="J67" s="4">
        <f t="shared" si="10"/>
        <v>30000</v>
      </c>
      <c r="K67" s="4">
        <f t="shared" si="10"/>
        <v>30000</v>
      </c>
    </row>
    <row r="68" spans="2:11" s="14" customFormat="1" ht="39.75" customHeight="1" x14ac:dyDescent="0.25">
      <c r="B68" s="27" t="s">
        <v>49</v>
      </c>
      <c r="C68" s="25" t="s">
        <v>145</v>
      </c>
      <c r="D68" s="25" t="s">
        <v>146</v>
      </c>
      <c r="E68" s="2" t="s">
        <v>43</v>
      </c>
      <c r="F68" s="4">
        <v>40000</v>
      </c>
      <c r="G68" s="4"/>
      <c r="H68" s="10">
        <f>SUM(F68:G68)</f>
        <v>40000</v>
      </c>
      <c r="J68" s="4">
        <v>30000</v>
      </c>
      <c r="K68" s="4">
        <v>30000</v>
      </c>
    </row>
    <row r="69" spans="2:11" s="14" customFormat="1" ht="39.6" hidden="1" x14ac:dyDescent="0.25">
      <c r="B69" s="32" t="s">
        <v>76</v>
      </c>
      <c r="C69" s="25" t="s">
        <v>71</v>
      </c>
      <c r="D69" s="25" t="s">
        <v>101</v>
      </c>
      <c r="E69" s="25"/>
      <c r="F69" s="4">
        <f>F71</f>
        <v>0</v>
      </c>
      <c r="G69" s="4">
        <f>G71</f>
        <v>0</v>
      </c>
      <c r="H69" s="10">
        <f t="shared" ref="H69:H87" si="11">SUM(F69:G69)</f>
        <v>0</v>
      </c>
      <c r="J69" s="4">
        <f>J71</f>
        <v>0</v>
      </c>
      <c r="K69" s="4">
        <f>K71</f>
        <v>0</v>
      </c>
    </row>
    <row r="70" spans="2:11" s="14" customFormat="1" ht="26.4" hidden="1" x14ac:dyDescent="0.25">
      <c r="B70" s="34" t="s">
        <v>70</v>
      </c>
      <c r="C70" s="25" t="s">
        <v>71</v>
      </c>
      <c r="D70" s="25" t="s">
        <v>101</v>
      </c>
      <c r="E70" s="2">
        <v>200</v>
      </c>
      <c r="F70" s="4">
        <f>F71</f>
        <v>0</v>
      </c>
      <c r="G70" s="4">
        <v>0</v>
      </c>
      <c r="H70" s="10">
        <f>SUM(F70:G70)</f>
        <v>0</v>
      </c>
      <c r="J70" s="4">
        <f>J71</f>
        <v>0</v>
      </c>
      <c r="K70" s="4">
        <f>K71</f>
        <v>0</v>
      </c>
    </row>
    <row r="71" spans="2:11" s="14" customFormat="1" ht="39.6" hidden="1" x14ac:dyDescent="0.25">
      <c r="B71" s="32" t="s">
        <v>49</v>
      </c>
      <c r="C71" s="25" t="s">
        <v>71</v>
      </c>
      <c r="D71" s="25" t="s">
        <v>101</v>
      </c>
      <c r="E71" s="2">
        <v>240</v>
      </c>
      <c r="F71" s="4"/>
      <c r="G71" s="4">
        <v>0</v>
      </c>
      <c r="H71" s="10">
        <f t="shared" si="11"/>
        <v>0</v>
      </c>
      <c r="J71" s="4"/>
      <c r="K71" s="4"/>
    </row>
    <row r="72" spans="2:11" s="14" customFormat="1" ht="79.2" x14ac:dyDescent="0.25">
      <c r="B72" s="32" t="s">
        <v>254</v>
      </c>
      <c r="C72" s="25" t="s">
        <v>145</v>
      </c>
      <c r="D72" s="37" t="s">
        <v>102</v>
      </c>
      <c r="E72" s="25"/>
      <c r="F72" s="4">
        <f>F74</f>
        <v>10000</v>
      </c>
      <c r="G72" s="4">
        <f>G74</f>
        <v>0</v>
      </c>
      <c r="H72" s="10">
        <f t="shared" si="11"/>
        <v>10000</v>
      </c>
      <c r="J72" s="4">
        <f>J74</f>
        <v>1000</v>
      </c>
      <c r="K72" s="4">
        <f>K74</f>
        <v>1000</v>
      </c>
    </row>
    <row r="73" spans="2:11" s="14" customFormat="1" ht="38.25" customHeight="1" x14ac:dyDescent="0.25">
      <c r="B73" s="27" t="s">
        <v>48</v>
      </c>
      <c r="C73" s="25" t="s">
        <v>145</v>
      </c>
      <c r="D73" s="37" t="s">
        <v>102</v>
      </c>
      <c r="E73" s="2">
        <v>200</v>
      </c>
      <c r="F73" s="4">
        <f>F74</f>
        <v>10000</v>
      </c>
      <c r="G73" s="4">
        <v>0</v>
      </c>
      <c r="H73" s="10">
        <f>SUM(F73:G73)</f>
        <v>10000</v>
      </c>
      <c r="J73" s="4">
        <f>J74</f>
        <v>1000</v>
      </c>
      <c r="K73" s="4">
        <f>K74</f>
        <v>1000</v>
      </c>
    </row>
    <row r="74" spans="2:11" s="14" customFormat="1" ht="39.75" customHeight="1" x14ac:dyDescent="0.25">
      <c r="B74" s="27" t="s">
        <v>49</v>
      </c>
      <c r="C74" s="25" t="s">
        <v>145</v>
      </c>
      <c r="D74" s="37" t="s">
        <v>102</v>
      </c>
      <c r="E74" s="2">
        <v>240</v>
      </c>
      <c r="F74" s="4">
        <v>10000</v>
      </c>
      <c r="G74" s="4">
        <v>0</v>
      </c>
      <c r="H74" s="10">
        <f t="shared" si="11"/>
        <v>10000</v>
      </c>
      <c r="J74" s="4">
        <v>1000</v>
      </c>
      <c r="K74" s="4">
        <v>1000</v>
      </c>
    </row>
    <row r="75" spans="2:11" s="14" customFormat="1" hidden="1" x14ac:dyDescent="0.25">
      <c r="B75" s="32" t="s">
        <v>107</v>
      </c>
      <c r="C75" s="25" t="s">
        <v>71</v>
      </c>
      <c r="D75" s="37" t="s">
        <v>103</v>
      </c>
      <c r="E75" s="25"/>
      <c r="F75" s="4">
        <f>F77</f>
        <v>0</v>
      </c>
      <c r="G75" s="4">
        <f>G77</f>
        <v>0</v>
      </c>
      <c r="H75" s="10">
        <f t="shared" si="11"/>
        <v>0</v>
      </c>
      <c r="J75" s="4">
        <f>J77</f>
        <v>0</v>
      </c>
      <c r="K75" s="4">
        <f>K77</f>
        <v>0</v>
      </c>
    </row>
    <row r="76" spans="2:11" s="14" customFormat="1" ht="66" hidden="1" x14ac:dyDescent="0.25">
      <c r="B76" s="34" t="s">
        <v>128</v>
      </c>
      <c r="C76" s="25" t="s">
        <v>71</v>
      </c>
      <c r="D76" s="37" t="s">
        <v>103</v>
      </c>
      <c r="E76" s="2">
        <v>200</v>
      </c>
      <c r="F76" s="4">
        <f>F77</f>
        <v>0</v>
      </c>
      <c r="G76" s="4">
        <v>0</v>
      </c>
      <c r="H76" s="10">
        <f>SUM(F76:G76)</f>
        <v>0</v>
      </c>
      <c r="J76" s="4">
        <f>J77</f>
        <v>0</v>
      </c>
      <c r="K76" s="4">
        <f>K77</f>
        <v>0</v>
      </c>
    </row>
    <row r="77" spans="2:11" s="14" customFormat="1" ht="39.6" hidden="1" x14ac:dyDescent="0.25">
      <c r="B77" s="32" t="s">
        <v>49</v>
      </c>
      <c r="C77" s="25" t="s">
        <v>71</v>
      </c>
      <c r="D77" s="37" t="s">
        <v>103</v>
      </c>
      <c r="E77" s="2">
        <v>240</v>
      </c>
      <c r="F77" s="4"/>
      <c r="G77" s="4">
        <v>0</v>
      </c>
      <c r="H77" s="10">
        <f t="shared" si="11"/>
        <v>0</v>
      </c>
      <c r="J77" s="4"/>
      <c r="K77" s="4"/>
    </row>
    <row r="78" spans="2:11" s="14" customFormat="1" ht="39.6" x14ac:dyDescent="0.25">
      <c r="B78" s="32" t="s">
        <v>255</v>
      </c>
      <c r="C78" s="25" t="s">
        <v>145</v>
      </c>
      <c r="D78" s="37" t="s">
        <v>104</v>
      </c>
      <c r="E78" s="25"/>
      <c r="F78" s="4">
        <f>F80</f>
        <v>15000</v>
      </c>
      <c r="G78" s="4">
        <f>G80</f>
        <v>0</v>
      </c>
      <c r="H78" s="10">
        <f t="shared" si="11"/>
        <v>15000</v>
      </c>
      <c r="J78" s="4">
        <f>J80</f>
        <v>1000</v>
      </c>
      <c r="K78" s="4">
        <f>K80</f>
        <v>1000</v>
      </c>
    </row>
    <row r="79" spans="2:11" s="14" customFormat="1" ht="31.5" customHeight="1" x14ac:dyDescent="0.25">
      <c r="B79" s="27" t="s">
        <v>48</v>
      </c>
      <c r="C79" s="25" t="s">
        <v>145</v>
      </c>
      <c r="D79" s="37" t="s">
        <v>104</v>
      </c>
      <c r="E79" s="2">
        <v>200</v>
      </c>
      <c r="F79" s="4">
        <f>F80</f>
        <v>15000</v>
      </c>
      <c r="G79" s="4">
        <v>0</v>
      </c>
      <c r="H79" s="10">
        <f>SUM(F79:G79)</f>
        <v>15000</v>
      </c>
      <c r="J79" s="4">
        <f>J80</f>
        <v>1000</v>
      </c>
      <c r="K79" s="4">
        <f>K80</f>
        <v>1000</v>
      </c>
    </row>
    <row r="80" spans="2:11" s="14" customFormat="1" ht="39.6" x14ac:dyDescent="0.25">
      <c r="B80" s="27" t="s">
        <v>49</v>
      </c>
      <c r="C80" s="25" t="s">
        <v>145</v>
      </c>
      <c r="D80" s="37" t="s">
        <v>104</v>
      </c>
      <c r="E80" s="2">
        <v>240</v>
      </c>
      <c r="F80" s="4">
        <v>15000</v>
      </c>
      <c r="G80" s="4">
        <v>0</v>
      </c>
      <c r="H80" s="10">
        <f t="shared" si="11"/>
        <v>15000</v>
      </c>
      <c r="J80" s="4">
        <v>1000</v>
      </c>
      <c r="K80" s="4">
        <v>1000</v>
      </c>
    </row>
    <row r="81" spans="2:11" s="14" customFormat="1" ht="65.25" customHeight="1" x14ac:dyDescent="0.25">
      <c r="B81" s="32" t="s">
        <v>256</v>
      </c>
      <c r="C81" s="25" t="s">
        <v>145</v>
      </c>
      <c r="D81" s="37" t="s">
        <v>105</v>
      </c>
      <c r="E81" s="25"/>
      <c r="F81" s="4">
        <f>F83</f>
        <v>1000</v>
      </c>
      <c r="G81" s="4">
        <f>G83</f>
        <v>0</v>
      </c>
      <c r="H81" s="10">
        <f t="shared" si="11"/>
        <v>1000</v>
      </c>
      <c r="J81" s="4">
        <f>J83</f>
        <v>1000</v>
      </c>
      <c r="K81" s="4">
        <f>K83</f>
        <v>1000</v>
      </c>
    </row>
    <row r="82" spans="2:11" s="14" customFormat="1" ht="26.4" x14ac:dyDescent="0.25">
      <c r="B82" s="27" t="s">
        <v>48</v>
      </c>
      <c r="C82" s="25" t="s">
        <v>145</v>
      </c>
      <c r="D82" s="37" t="s">
        <v>105</v>
      </c>
      <c r="E82" s="2">
        <v>200</v>
      </c>
      <c r="F82" s="4">
        <f>F83</f>
        <v>1000</v>
      </c>
      <c r="G82" s="4">
        <v>0</v>
      </c>
      <c r="H82" s="10">
        <f>SUM(F82:G82)</f>
        <v>1000</v>
      </c>
      <c r="J82" s="4">
        <f>J83</f>
        <v>1000</v>
      </c>
      <c r="K82" s="4">
        <f>K83</f>
        <v>1000</v>
      </c>
    </row>
    <row r="83" spans="2:11" s="14" customFormat="1" ht="38.25" customHeight="1" x14ac:dyDescent="0.25">
      <c r="B83" s="27" t="s">
        <v>49</v>
      </c>
      <c r="C83" s="25" t="s">
        <v>145</v>
      </c>
      <c r="D83" s="37" t="s">
        <v>105</v>
      </c>
      <c r="E83" s="2">
        <v>240</v>
      </c>
      <c r="F83" s="4">
        <v>1000</v>
      </c>
      <c r="G83" s="4">
        <v>0</v>
      </c>
      <c r="H83" s="10">
        <f t="shared" si="11"/>
        <v>1000</v>
      </c>
      <c r="J83" s="4">
        <v>1000</v>
      </c>
      <c r="K83" s="4">
        <v>1000</v>
      </c>
    </row>
    <row r="84" spans="2:11" s="14" customFormat="1" ht="39.6" x14ac:dyDescent="0.25">
      <c r="B84" s="35" t="s">
        <v>169</v>
      </c>
      <c r="C84" s="36" t="s">
        <v>71</v>
      </c>
      <c r="D84" s="36"/>
      <c r="E84" s="36"/>
      <c r="F84" s="5" t="e">
        <f>#REF!</f>
        <v>#REF!</v>
      </c>
      <c r="G84" s="4" t="e">
        <f>#REF!</f>
        <v>#REF!</v>
      </c>
      <c r="H84" s="10" t="e">
        <f>SUM(F84:G84)</f>
        <v>#REF!</v>
      </c>
      <c r="J84" s="5">
        <f>J85</f>
        <v>1000</v>
      </c>
      <c r="K84" s="5">
        <f>K85</f>
        <v>1000</v>
      </c>
    </row>
    <row r="85" spans="2:11" s="14" customFormat="1" ht="52.8" x14ac:dyDescent="0.25">
      <c r="B85" s="32" t="s">
        <v>257</v>
      </c>
      <c r="C85" s="25" t="s">
        <v>71</v>
      </c>
      <c r="D85" s="37" t="s">
        <v>106</v>
      </c>
      <c r="E85" s="25"/>
      <c r="F85" s="4">
        <f>F87</f>
        <v>30000</v>
      </c>
      <c r="G85" s="4">
        <f>G87</f>
        <v>0</v>
      </c>
      <c r="H85" s="10">
        <f t="shared" si="11"/>
        <v>30000</v>
      </c>
      <c r="J85" s="4">
        <f>J87</f>
        <v>1000</v>
      </c>
      <c r="K85" s="4">
        <f>K87</f>
        <v>1000</v>
      </c>
    </row>
    <row r="86" spans="2:11" s="14" customFormat="1" ht="30.75" customHeight="1" x14ac:dyDescent="0.25">
      <c r="B86" s="27" t="s">
        <v>48</v>
      </c>
      <c r="C86" s="25" t="s">
        <v>71</v>
      </c>
      <c r="D86" s="37" t="s">
        <v>106</v>
      </c>
      <c r="E86" s="2">
        <v>200</v>
      </c>
      <c r="F86" s="4">
        <f>F87</f>
        <v>30000</v>
      </c>
      <c r="G86" s="4">
        <v>0</v>
      </c>
      <c r="H86" s="10">
        <f>SUM(F86:G86)</f>
        <v>30000</v>
      </c>
      <c r="J86" s="4">
        <f>J87</f>
        <v>1000</v>
      </c>
      <c r="K86" s="4">
        <f>K87</f>
        <v>1000</v>
      </c>
    </row>
    <row r="87" spans="2:11" s="14" customFormat="1" ht="39.6" x14ac:dyDescent="0.25">
      <c r="B87" s="27" t="s">
        <v>49</v>
      </c>
      <c r="C87" s="25" t="s">
        <v>71</v>
      </c>
      <c r="D87" s="37" t="s">
        <v>106</v>
      </c>
      <c r="E87" s="2">
        <v>240</v>
      </c>
      <c r="F87" s="4">
        <v>30000</v>
      </c>
      <c r="G87" s="4">
        <v>0</v>
      </c>
      <c r="H87" s="10">
        <f t="shared" si="11"/>
        <v>30000</v>
      </c>
      <c r="J87" s="4">
        <v>1000</v>
      </c>
      <c r="K87" s="4">
        <v>1000</v>
      </c>
    </row>
    <row r="88" spans="2:11" s="14" customFormat="1" x14ac:dyDescent="0.25">
      <c r="B88" s="35" t="s">
        <v>19</v>
      </c>
      <c r="C88" s="36" t="s">
        <v>20</v>
      </c>
      <c r="D88" s="36"/>
      <c r="E88" s="36"/>
      <c r="F88" s="5">
        <f>F96+F89</f>
        <v>979814.46</v>
      </c>
      <c r="G88" s="4" t="e">
        <f>G96+G89</f>
        <v>#REF!</v>
      </c>
      <c r="H88" s="4" t="e">
        <f>F88+G88</f>
        <v>#REF!</v>
      </c>
      <c r="J88" s="5">
        <f>J96+J89+J97</f>
        <v>887517.83</v>
      </c>
      <c r="K88" s="5">
        <f>K96+K89+K97</f>
        <v>1199178.31</v>
      </c>
    </row>
    <row r="89" spans="2:11" s="14" customFormat="1" x14ac:dyDescent="0.25">
      <c r="B89" s="27" t="s">
        <v>64</v>
      </c>
      <c r="C89" s="25" t="s">
        <v>65</v>
      </c>
      <c r="D89" s="25"/>
      <c r="E89" s="25"/>
      <c r="F89" s="4">
        <f t="shared" ref="F89:K90" si="12">F90</f>
        <v>529814.46</v>
      </c>
      <c r="G89" s="4" t="e">
        <f t="shared" si="12"/>
        <v>#REF!</v>
      </c>
      <c r="H89" s="4" t="e">
        <f t="shared" si="12"/>
        <v>#REF!</v>
      </c>
      <c r="J89" s="4">
        <f t="shared" si="12"/>
        <v>837517.83</v>
      </c>
      <c r="K89" s="4">
        <f t="shared" si="12"/>
        <v>896692.31</v>
      </c>
    </row>
    <row r="90" spans="2:11" s="14" customFormat="1" ht="39" customHeight="1" x14ac:dyDescent="0.25">
      <c r="B90" s="27" t="s">
        <v>171</v>
      </c>
      <c r="C90" s="25" t="s">
        <v>65</v>
      </c>
      <c r="D90" s="25" t="s">
        <v>84</v>
      </c>
      <c r="E90" s="25"/>
      <c r="F90" s="4">
        <f t="shared" si="12"/>
        <v>529814.46</v>
      </c>
      <c r="G90" s="4" t="e">
        <f t="shared" si="12"/>
        <v>#REF!</v>
      </c>
      <c r="H90" s="4" t="e">
        <f t="shared" si="12"/>
        <v>#REF!</v>
      </c>
      <c r="J90" s="4">
        <f t="shared" si="12"/>
        <v>837517.83</v>
      </c>
      <c r="K90" s="4">
        <f t="shared" si="12"/>
        <v>896692.31</v>
      </c>
    </row>
    <row r="91" spans="2:11" s="14" customFormat="1" ht="36.75" customHeight="1" x14ac:dyDescent="0.25">
      <c r="B91" s="27" t="s">
        <v>236</v>
      </c>
      <c r="C91" s="25" t="s">
        <v>65</v>
      </c>
      <c r="D91" s="25" t="s">
        <v>85</v>
      </c>
      <c r="E91" s="25"/>
      <c r="F91" s="4">
        <f>F92</f>
        <v>529814.46</v>
      </c>
      <c r="G91" s="4" t="e">
        <f>G93</f>
        <v>#REF!</v>
      </c>
      <c r="H91" s="4" t="e">
        <f>H93+H96</f>
        <v>#REF!</v>
      </c>
      <c r="J91" s="4">
        <f t="shared" ref="J91:K94" si="13">J92</f>
        <v>837517.83</v>
      </c>
      <c r="K91" s="4">
        <f t="shared" si="13"/>
        <v>896692.31</v>
      </c>
    </row>
    <row r="92" spans="2:11" s="14" customFormat="1" ht="37.5" customHeight="1" x14ac:dyDescent="0.25">
      <c r="B92" s="34" t="s">
        <v>237</v>
      </c>
      <c r="C92" s="25" t="s">
        <v>65</v>
      </c>
      <c r="D92" s="25" t="s">
        <v>108</v>
      </c>
      <c r="E92" s="25"/>
      <c r="F92" s="4">
        <f>F93</f>
        <v>529814.46</v>
      </c>
      <c r="G92" s="4" t="e">
        <f>G94</f>
        <v>#REF!</v>
      </c>
      <c r="H92" s="4" t="e">
        <f>H94+H100</f>
        <v>#REF!</v>
      </c>
      <c r="J92" s="4">
        <f t="shared" si="13"/>
        <v>837517.83</v>
      </c>
      <c r="K92" s="4">
        <f t="shared" si="13"/>
        <v>896692.31</v>
      </c>
    </row>
    <row r="93" spans="2:11" s="14" customFormat="1" ht="66.75" customHeight="1" x14ac:dyDescent="0.25">
      <c r="B93" s="27" t="s">
        <v>172</v>
      </c>
      <c r="C93" s="25" t="s">
        <v>65</v>
      </c>
      <c r="D93" s="25" t="s">
        <v>86</v>
      </c>
      <c r="E93" s="25"/>
      <c r="F93" s="4">
        <f>F94</f>
        <v>529814.46</v>
      </c>
      <c r="G93" s="4" t="e">
        <f>G94</f>
        <v>#REF!</v>
      </c>
      <c r="H93" s="4" t="e">
        <f>H94</f>
        <v>#REF!</v>
      </c>
      <c r="J93" s="4">
        <f t="shared" si="13"/>
        <v>837517.83</v>
      </c>
      <c r="K93" s="4">
        <f t="shared" si="13"/>
        <v>896692.31</v>
      </c>
    </row>
    <row r="94" spans="2:11" s="14" customFormat="1" ht="26.4" x14ac:dyDescent="0.25">
      <c r="B94" s="32" t="s">
        <v>129</v>
      </c>
      <c r="C94" s="25" t="s">
        <v>65</v>
      </c>
      <c r="D94" s="25" t="s">
        <v>86</v>
      </c>
      <c r="E94" s="25" t="s">
        <v>42</v>
      </c>
      <c r="F94" s="4">
        <f>F95</f>
        <v>529814.46</v>
      </c>
      <c r="G94" s="4" t="e">
        <f>#REF!</f>
        <v>#REF!</v>
      </c>
      <c r="H94" s="4" t="e">
        <f>#REF!</f>
        <v>#REF!</v>
      </c>
      <c r="J94" s="4">
        <f t="shared" si="13"/>
        <v>837517.83</v>
      </c>
      <c r="K94" s="4">
        <f t="shared" si="13"/>
        <v>896692.31</v>
      </c>
    </row>
    <row r="95" spans="2:11" s="14" customFormat="1" ht="39.6" x14ac:dyDescent="0.25">
      <c r="B95" s="32" t="s">
        <v>49</v>
      </c>
      <c r="C95" s="25" t="s">
        <v>65</v>
      </c>
      <c r="D95" s="25" t="s">
        <v>86</v>
      </c>
      <c r="E95" s="25" t="s">
        <v>43</v>
      </c>
      <c r="F95" s="4">
        <v>529814.46</v>
      </c>
      <c r="G95" s="4">
        <v>0</v>
      </c>
      <c r="H95" s="10">
        <f>SUM(F95:G95)</f>
        <v>529814.46</v>
      </c>
      <c r="J95" s="4">
        <v>837517.83</v>
      </c>
      <c r="K95" s="4">
        <v>896692.31</v>
      </c>
    </row>
    <row r="96" spans="2:11" s="14" customFormat="1" x14ac:dyDescent="0.25">
      <c r="B96" s="27" t="s">
        <v>21</v>
      </c>
      <c r="C96" s="25" t="s">
        <v>22</v>
      </c>
      <c r="D96" s="25"/>
      <c r="E96" s="25"/>
      <c r="F96" s="4">
        <f>F100+F105</f>
        <v>450000</v>
      </c>
      <c r="G96" s="4" t="e">
        <f>G100+#REF!</f>
        <v>#REF!</v>
      </c>
      <c r="H96" s="4" t="e">
        <f t="shared" ref="H96:H108" si="14">F96+G96</f>
        <v>#REF!</v>
      </c>
      <c r="J96" s="4">
        <f>J100</f>
        <v>50000</v>
      </c>
      <c r="K96" s="4">
        <f>K100</f>
        <v>302486</v>
      </c>
    </row>
    <row r="97" spans="2:11" s="14" customFormat="1" ht="39.75" hidden="1" customHeight="1" x14ac:dyDescent="0.25">
      <c r="B97" s="27" t="s">
        <v>233</v>
      </c>
      <c r="C97" s="25" t="s">
        <v>22</v>
      </c>
      <c r="D97" s="25" t="s">
        <v>234</v>
      </c>
      <c r="E97" s="25" t="s">
        <v>204</v>
      </c>
      <c r="F97" s="4"/>
      <c r="G97" s="4"/>
      <c r="H97" s="4"/>
      <c r="J97" s="4">
        <f>J98</f>
        <v>0</v>
      </c>
      <c r="K97" s="4">
        <f>K98</f>
        <v>0</v>
      </c>
    </row>
    <row r="98" spans="2:11" s="14" customFormat="1" ht="26.4" hidden="1" x14ac:dyDescent="0.25">
      <c r="B98" s="27" t="s">
        <v>208</v>
      </c>
      <c r="C98" s="25" t="s">
        <v>22</v>
      </c>
      <c r="D98" s="25" t="s">
        <v>234</v>
      </c>
      <c r="E98" s="25" t="s">
        <v>42</v>
      </c>
      <c r="F98" s="4"/>
      <c r="G98" s="4"/>
      <c r="H98" s="4"/>
      <c r="J98" s="4">
        <f>J99</f>
        <v>0</v>
      </c>
      <c r="K98" s="4">
        <f>K99</f>
        <v>0</v>
      </c>
    </row>
    <row r="99" spans="2:11" s="14" customFormat="1" ht="29.25" hidden="1" customHeight="1" x14ac:dyDescent="0.25">
      <c r="B99" s="27" t="s">
        <v>235</v>
      </c>
      <c r="C99" s="25" t="s">
        <v>22</v>
      </c>
      <c r="D99" s="25" t="s">
        <v>234</v>
      </c>
      <c r="E99" s="25" t="s">
        <v>43</v>
      </c>
      <c r="F99" s="4"/>
      <c r="G99" s="4"/>
      <c r="H99" s="4"/>
      <c r="J99" s="4">
        <v>0</v>
      </c>
      <c r="K99" s="4">
        <v>0</v>
      </c>
    </row>
    <row r="100" spans="2:11" s="14" customFormat="1" ht="29.25" customHeight="1" x14ac:dyDescent="0.25">
      <c r="B100" s="32" t="s">
        <v>173</v>
      </c>
      <c r="C100" s="25" t="s">
        <v>22</v>
      </c>
      <c r="D100" s="25" t="s">
        <v>87</v>
      </c>
      <c r="E100" s="25"/>
      <c r="F100" s="4">
        <f t="shared" ref="F100:G102" si="15">F101</f>
        <v>100000</v>
      </c>
      <c r="G100" s="4">
        <f t="shared" si="15"/>
        <v>0</v>
      </c>
      <c r="H100" s="4">
        <f t="shared" si="14"/>
        <v>100000</v>
      </c>
      <c r="J100" s="4">
        <f>J101+J104</f>
        <v>50000</v>
      </c>
      <c r="K100" s="4">
        <f>K101+K104</f>
        <v>302486</v>
      </c>
    </row>
    <row r="101" spans="2:11" s="14" customFormat="1" ht="288" customHeight="1" x14ac:dyDescent="0.25">
      <c r="B101" s="27" t="s">
        <v>109</v>
      </c>
      <c r="C101" s="25" t="s">
        <v>22</v>
      </c>
      <c r="D101" s="25" t="s">
        <v>95</v>
      </c>
      <c r="E101" s="25"/>
      <c r="F101" s="4">
        <f t="shared" si="15"/>
        <v>100000</v>
      </c>
      <c r="G101" s="4">
        <f t="shared" si="15"/>
        <v>0</v>
      </c>
      <c r="H101" s="4">
        <f t="shared" si="14"/>
        <v>100000</v>
      </c>
      <c r="J101" s="4">
        <f>J102</f>
        <v>50000</v>
      </c>
      <c r="K101" s="4">
        <f>K102</f>
        <v>50000</v>
      </c>
    </row>
    <row r="102" spans="2:11" s="14" customFormat="1" ht="27" customHeight="1" x14ac:dyDescent="0.25">
      <c r="B102" s="34" t="s">
        <v>48</v>
      </c>
      <c r="C102" s="25" t="s">
        <v>22</v>
      </c>
      <c r="D102" s="25" t="s">
        <v>95</v>
      </c>
      <c r="E102" s="25" t="s">
        <v>42</v>
      </c>
      <c r="F102" s="4">
        <f t="shared" si="15"/>
        <v>100000</v>
      </c>
      <c r="G102" s="4">
        <f t="shared" si="15"/>
        <v>0</v>
      </c>
      <c r="H102" s="4">
        <f t="shared" si="14"/>
        <v>100000</v>
      </c>
      <c r="J102" s="4">
        <f>J103</f>
        <v>50000</v>
      </c>
      <c r="K102" s="4">
        <f>K103</f>
        <v>50000</v>
      </c>
    </row>
    <row r="103" spans="2:11" s="14" customFormat="1" ht="37.5" customHeight="1" x14ac:dyDescent="0.25">
      <c r="B103" s="32" t="s">
        <v>49</v>
      </c>
      <c r="C103" s="25" t="s">
        <v>22</v>
      </c>
      <c r="D103" s="25" t="s">
        <v>95</v>
      </c>
      <c r="E103" s="25" t="s">
        <v>43</v>
      </c>
      <c r="F103" s="4">
        <v>100000</v>
      </c>
      <c r="G103" s="4">
        <v>0</v>
      </c>
      <c r="H103" s="4">
        <f t="shared" si="14"/>
        <v>100000</v>
      </c>
      <c r="J103" s="4">
        <v>50000</v>
      </c>
      <c r="K103" s="4">
        <v>50000</v>
      </c>
    </row>
    <row r="104" spans="2:11" s="14" customFormat="1" ht="36" customHeight="1" x14ac:dyDescent="0.25">
      <c r="B104" s="38" t="s">
        <v>258</v>
      </c>
      <c r="C104" s="25" t="s">
        <v>22</v>
      </c>
      <c r="D104" s="39" t="s">
        <v>248</v>
      </c>
      <c r="E104" s="25"/>
      <c r="F104" s="4">
        <f>F105</f>
        <v>350000</v>
      </c>
      <c r="G104" s="4"/>
      <c r="H104" s="4"/>
      <c r="J104" s="4">
        <f t="shared" ref="J104:K106" si="16">J105</f>
        <v>0</v>
      </c>
      <c r="K104" s="4">
        <f t="shared" si="16"/>
        <v>252486</v>
      </c>
    </row>
    <row r="105" spans="2:11" s="14" customFormat="1" ht="57" customHeight="1" x14ac:dyDescent="0.25">
      <c r="B105" s="38" t="s">
        <v>249</v>
      </c>
      <c r="C105" s="25" t="s">
        <v>22</v>
      </c>
      <c r="D105" s="39" t="s">
        <v>247</v>
      </c>
      <c r="E105" s="25"/>
      <c r="F105" s="4">
        <f>F106</f>
        <v>350000</v>
      </c>
      <c r="G105" s="4"/>
      <c r="H105" s="4"/>
      <c r="J105" s="4">
        <f t="shared" si="16"/>
        <v>0</v>
      </c>
      <c r="K105" s="4">
        <f t="shared" si="16"/>
        <v>252486</v>
      </c>
    </row>
    <row r="106" spans="2:11" s="14" customFormat="1" ht="26.4" x14ac:dyDescent="0.25">
      <c r="B106" s="29" t="s">
        <v>208</v>
      </c>
      <c r="C106" s="25" t="s">
        <v>22</v>
      </c>
      <c r="D106" s="39" t="s">
        <v>247</v>
      </c>
      <c r="E106" s="25" t="s">
        <v>42</v>
      </c>
      <c r="F106" s="4">
        <f>F107</f>
        <v>350000</v>
      </c>
      <c r="G106" s="4"/>
      <c r="H106" s="4"/>
      <c r="J106" s="4">
        <f t="shared" si="16"/>
        <v>0</v>
      </c>
      <c r="K106" s="4">
        <f t="shared" si="16"/>
        <v>252486</v>
      </c>
    </row>
    <row r="107" spans="2:11" s="14" customFormat="1" ht="39.6" x14ac:dyDescent="0.25">
      <c r="B107" s="29" t="s">
        <v>49</v>
      </c>
      <c r="C107" s="25" t="s">
        <v>22</v>
      </c>
      <c r="D107" s="39" t="s">
        <v>247</v>
      </c>
      <c r="E107" s="25" t="s">
        <v>43</v>
      </c>
      <c r="F107" s="4">
        <v>350000</v>
      </c>
      <c r="G107" s="4"/>
      <c r="H107" s="4"/>
      <c r="J107" s="4">
        <v>0</v>
      </c>
      <c r="K107" s="4">
        <v>252486</v>
      </c>
    </row>
    <row r="108" spans="2:11" s="14" customFormat="1" x14ac:dyDescent="0.25">
      <c r="B108" s="35" t="s">
        <v>23</v>
      </c>
      <c r="C108" s="36" t="s">
        <v>24</v>
      </c>
      <c r="D108" s="36"/>
      <c r="E108" s="36"/>
      <c r="F108" s="5">
        <f>F109+F121+F135</f>
        <v>3047242</v>
      </c>
      <c r="G108" s="4" t="e">
        <f>G109+G121+G135</f>
        <v>#REF!</v>
      </c>
      <c r="H108" s="4" t="e">
        <f t="shared" si="14"/>
        <v>#REF!</v>
      </c>
      <c r="J108" s="5">
        <f>J109+J121+J135</f>
        <v>2504607.0499999998</v>
      </c>
      <c r="K108" s="5">
        <f>K109+K121+K135</f>
        <v>2507141.15</v>
      </c>
    </row>
    <row r="109" spans="2:11" s="14" customFormat="1" x14ac:dyDescent="0.25">
      <c r="B109" s="35" t="s">
        <v>72</v>
      </c>
      <c r="C109" s="36" t="s">
        <v>73</v>
      </c>
      <c r="D109" s="36"/>
      <c r="E109" s="36"/>
      <c r="F109" s="5">
        <f>F116+F111</f>
        <v>16000</v>
      </c>
      <c r="G109" s="4">
        <f>G116</f>
        <v>0</v>
      </c>
      <c r="H109" s="4">
        <f>H116</f>
        <v>4000</v>
      </c>
      <c r="J109" s="5">
        <f>J116+J111</f>
        <v>16000</v>
      </c>
      <c r="K109" s="5">
        <f>K116+K111</f>
        <v>16000</v>
      </c>
    </row>
    <row r="110" spans="2:11" s="14" customFormat="1" ht="48.75" customHeight="1" x14ac:dyDescent="0.25">
      <c r="B110" s="27" t="s">
        <v>181</v>
      </c>
      <c r="C110" s="25" t="s">
        <v>73</v>
      </c>
      <c r="D110" s="25" t="s">
        <v>88</v>
      </c>
      <c r="E110" s="25"/>
      <c r="F110" s="4">
        <f>F111</f>
        <v>12000</v>
      </c>
      <c r="G110" s="4"/>
      <c r="H110" s="4"/>
      <c r="J110" s="4">
        <f t="shared" ref="J110:K114" si="17">J111</f>
        <v>15000</v>
      </c>
      <c r="K110" s="4">
        <f t="shared" si="17"/>
        <v>15000</v>
      </c>
    </row>
    <row r="111" spans="2:11" s="14" customFormat="1" ht="26.4" x14ac:dyDescent="0.25">
      <c r="B111" s="27" t="s">
        <v>110</v>
      </c>
      <c r="C111" s="25" t="s">
        <v>73</v>
      </c>
      <c r="D111" s="40" t="s">
        <v>113</v>
      </c>
      <c r="E111" s="25"/>
      <c r="F111" s="4">
        <f>F112</f>
        <v>12000</v>
      </c>
      <c r="G111" s="4">
        <f t="shared" ref="G111:H119" si="18">G112</f>
        <v>0</v>
      </c>
      <c r="H111" s="4">
        <f t="shared" si="18"/>
        <v>4000</v>
      </c>
      <c r="J111" s="4">
        <f t="shared" si="17"/>
        <v>15000</v>
      </c>
      <c r="K111" s="4">
        <f t="shared" si="17"/>
        <v>15000</v>
      </c>
    </row>
    <row r="112" spans="2:11" s="14" customFormat="1" ht="27.75" customHeight="1" x14ac:dyDescent="0.25">
      <c r="B112" s="27" t="s">
        <v>111</v>
      </c>
      <c r="C112" s="25" t="s">
        <v>73</v>
      </c>
      <c r="D112" s="40" t="s">
        <v>127</v>
      </c>
      <c r="E112" s="25"/>
      <c r="F112" s="4">
        <f>F113</f>
        <v>12000</v>
      </c>
      <c r="G112" s="4">
        <f t="shared" si="18"/>
        <v>0</v>
      </c>
      <c r="H112" s="4">
        <f t="shared" si="18"/>
        <v>4000</v>
      </c>
      <c r="J112" s="4">
        <f t="shared" si="17"/>
        <v>15000</v>
      </c>
      <c r="K112" s="4">
        <f t="shared" si="17"/>
        <v>15000</v>
      </c>
    </row>
    <row r="113" spans="2:11" s="14" customFormat="1" ht="26.4" x14ac:dyDescent="0.25">
      <c r="B113" s="27" t="s">
        <v>112</v>
      </c>
      <c r="C113" s="25" t="s">
        <v>73</v>
      </c>
      <c r="D113" s="40" t="s">
        <v>114</v>
      </c>
      <c r="E113" s="25"/>
      <c r="F113" s="4">
        <f>F114</f>
        <v>12000</v>
      </c>
      <c r="G113" s="4">
        <f t="shared" si="18"/>
        <v>0</v>
      </c>
      <c r="H113" s="4">
        <f t="shared" si="18"/>
        <v>4000</v>
      </c>
      <c r="J113" s="4">
        <f t="shared" si="17"/>
        <v>15000</v>
      </c>
      <c r="K113" s="4">
        <f t="shared" si="17"/>
        <v>15000</v>
      </c>
    </row>
    <row r="114" spans="2:11" s="14" customFormat="1" ht="26.4" x14ac:dyDescent="0.25">
      <c r="B114" s="27" t="s">
        <v>48</v>
      </c>
      <c r="C114" s="25" t="s">
        <v>73</v>
      </c>
      <c r="D114" s="40" t="s">
        <v>114</v>
      </c>
      <c r="E114" s="25" t="s">
        <v>42</v>
      </c>
      <c r="F114" s="4">
        <f>F115</f>
        <v>12000</v>
      </c>
      <c r="G114" s="4">
        <f t="shared" si="18"/>
        <v>0</v>
      </c>
      <c r="H114" s="4">
        <f t="shared" si="18"/>
        <v>4000</v>
      </c>
      <c r="J114" s="4">
        <f t="shared" si="17"/>
        <v>15000</v>
      </c>
      <c r="K114" s="4">
        <f t="shared" si="17"/>
        <v>15000</v>
      </c>
    </row>
    <row r="115" spans="2:11" s="14" customFormat="1" ht="37.5" customHeight="1" x14ac:dyDescent="0.25">
      <c r="B115" s="32" t="s">
        <v>49</v>
      </c>
      <c r="C115" s="25" t="s">
        <v>73</v>
      </c>
      <c r="D115" s="40" t="s">
        <v>114</v>
      </c>
      <c r="E115" s="25" t="s">
        <v>43</v>
      </c>
      <c r="F115" s="4">
        <v>12000</v>
      </c>
      <c r="G115" s="4">
        <f t="shared" si="18"/>
        <v>0</v>
      </c>
      <c r="H115" s="4">
        <f t="shared" si="18"/>
        <v>4000</v>
      </c>
      <c r="J115" s="4">
        <v>15000</v>
      </c>
      <c r="K115" s="4">
        <v>15000</v>
      </c>
    </row>
    <row r="116" spans="2:11" s="14" customFormat="1" ht="48" customHeight="1" x14ac:dyDescent="0.25">
      <c r="B116" s="27" t="s">
        <v>181</v>
      </c>
      <c r="C116" s="25" t="s">
        <v>73</v>
      </c>
      <c r="D116" s="25" t="s">
        <v>88</v>
      </c>
      <c r="E116" s="25"/>
      <c r="F116" s="4">
        <f t="shared" ref="F116:H117" si="19">F118</f>
        <v>4000</v>
      </c>
      <c r="G116" s="4">
        <f t="shared" si="19"/>
        <v>0</v>
      </c>
      <c r="H116" s="4">
        <f t="shared" si="19"/>
        <v>4000</v>
      </c>
      <c r="J116" s="4">
        <f>J118</f>
        <v>1000</v>
      </c>
      <c r="K116" s="4">
        <f>K118</f>
        <v>1000</v>
      </c>
    </row>
    <row r="117" spans="2:11" s="14" customFormat="1" ht="39.6" x14ac:dyDescent="0.25">
      <c r="B117" s="27" t="s">
        <v>182</v>
      </c>
      <c r="C117" s="25" t="s">
        <v>73</v>
      </c>
      <c r="D117" s="25" t="s">
        <v>115</v>
      </c>
      <c r="E117" s="25"/>
      <c r="F117" s="4">
        <f t="shared" si="19"/>
        <v>4000</v>
      </c>
      <c r="G117" s="4">
        <f t="shared" si="19"/>
        <v>0</v>
      </c>
      <c r="H117" s="4">
        <f t="shared" si="19"/>
        <v>4000</v>
      </c>
      <c r="J117" s="4">
        <f>J119</f>
        <v>1000</v>
      </c>
      <c r="K117" s="4">
        <f>K119</f>
        <v>1000</v>
      </c>
    </row>
    <row r="118" spans="2:11" s="14" customFormat="1" ht="39.6" x14ac:dyDescent="0.25">
      <c r="B118" s="27" t="s">
        <v>77</v>
      </c>
      <c r="C118" s="25" t="s">
        <v>73</v>
      </c>
      <c r="D118" s="25" t="s">
        <v>116</v>
      </c>
      <c r="E118" s="25"/>
      <c r="F118" s="4">
        <f>F119</f>
        <v>4000</v>
      </c>
      <c r="G118" s="4">
        <f t="shared" si="18"/>
        <v>0</v>
      </c>
      <c r="H118" s="4">
        <f t="shared" si="18"/>
        <v>4000</v>
      </c>
      <c r="J118" s="4">
        <f>J119</f>
        <v>1000</v>
      </c>
      <c r="K118" s="4">
        <f>K119</f>
        <v>1000</v>
      </c>
    </row>
    <row r="119" spans="2:11" s="14" customFormat="1" ht="26.4" x14ac:dyDescent="0.25">
      <c r="B119" s="32" t="s">
        <v>48</v>
      </c>
      <c r="C119" s="25" t="s">
        <v>73</v>
      </c>
      <c r="D119" s="25" t="s">
        <v>116</v>
      </c>
      <c r="E119" s="25" t="s">
        <v>42</v>
      </c>
      <c r="F119" s="4">
        <f>F120</f>
        <v>4000</v>
      </c>
      <c r="G119" s="4">
        <f t="shared" si="18"/>
        <v>0</v>
      </c>
      <c r="H119" s="4">
        <f t="shared" si="18"/>
        <v>4000</v>
      </c>
      <c r="J119" s="4">
        <f>J120</f>
        <v>1000</v>
      </c>
      <c r="K119" s="4">
        <f>K120</f>
        <v>1000</v>
      </c>
    </row>
    <row r="120" spans="2:11" s="14" customFormat="1" ht="76.5" customHeight="1" x14ac:dyDescent="0.25">
      <c r="B120" s="32" t="s">
        <v>97</v>
      </c>
      <c r="C120" s="25" t="s">
        <v>73</v>
      </c>
      <c r="D120" s="25" t="s">
        <v>116</v>
      </c>
      <c r="E120" s="25" t="s">
        <v>43</v>
      </c>
      <c r="F120" s="4">
        <v>4000</v>
      </c>
      <c r="G120" s="4">
        <v>0</v>
      </c>
      <c r="H120" s="10">
        <f>SUM(F120:G120)</f>
        <v>4000</v>
      </c>
      <c r="J120" s="4">
        <v>1000</v>
      </c>
      <c r="K120" s="4">
        <v>1000</v>
      </c>
    </row>
    <row r="121" spans="2:11" s="14" customFormat="1" ht="15" customHeight="1" x14ac:dyDescent="0.25">
      <c r="B121" s="35" t="s">
        <v>74</v>
      </c>
      <c r="C121" s="36" t="s">
        <v>75</v>
      </c>
      <c r="D121" s="36"/>
      <c r="E121" s="36"/>
      <c r="F121" s="5">
        <f>F122+F125+F130</f>
        <v>690000</v>
      </c>
      <c r="G121" s="4">
        <f t="shared" ref="F121:G123" si="20">G122</f>
        <v>0</v>
      </c>
      <c r="H121" s="4">
        <f>F121+G121</f>
        <v>690000</v>
      </c>
      <c r="J121" s="5">
        <f>J122+J125+J130</f>
        <v>700000</v>
      </c>
      <c r="K121" s="5">
        <f>K122+K125+K130</f>
        <v>700000</v>
      </c>
    </row>
    <row r="122" spans="2:11" ht="64.5" customHeight="1" x14ac:dyDescent="0.25">
      <c r="B122" s="31" t="s">
        <v>118</v>
      </c>
      <c r="C122" s="25" t="s">
        <v>75</v>
      </c>
      <c r="D122" s="25" t="s">
        <v>117</v>
      </c>
      <c r="E122" s="25"/>
      <c r="F122" s="4">
        <f t="shared" si="20"/>
        <v>690000</v>
      </c>
      <c r="G122" s="4">
        <f t="shared" si="20"/>
        <v>0</v>
      </c>
      <c r="H122" s="4">
        <f>H123</f>
        <v>690000</v>
      </c>
      <c r="J122" s="4">
        <f>J123</f>
        <v>700000</v>
      </c>
      <c r="K122" s="4">
        <f>K123</f>
        <v>700000</v>
      </c>
    </row>
    <row r="123" spans="2:11" ht="26.4" x14ac:dyDescent="0.25">
      <c r="B123" s="31" t="s">
        <v>48</v>
      </c>
      <c r="C123" s="25" t="s">
        <v>75</v>
      </c>
      <c r="D123" s="25" t="s">
        <v>117</v>
      </c>
      <c r="E123" s="25" t="s">
        <v>42</v>
      </c>
      <c r="F123" s="4">
        <f t="shared" si="20"/>
        <v>690000</v>
      </c>
      <c r="G123" s="4">
        <f t="shared" si="20"/>
        <v>0</v>
      </c>
      <c r="H123" s="4">
        <f>H124</f>
        <v>690000</v>
      </c>
      <c r="J123" s="4">
        <f>J124</f>
        <v>700000</v>
      </c>
      <c r="K123" s="4">
        <f>K124</f>
        <v>700000</v>
      </c>
    </row>
    <row r="124" spans="2:11" ht="39.6" x14ac:dyDescent="0.25">
      <c r="B124" s="31" t="s">
        <v>49</v>
      </c>
      <c r="C124" s="25" t="s">
        <v>75</v>
      </c>
      <c r="D124" s="25" t="s">
        <v>117</v>
      </c>
      <c r="E124" s="25" t="s">
        <v>43</v>
      </c>
      <c r="F124" s="4">
        <v>690000</v>
      </c>
      <c r="G124" s="4">
        <v>0</v>
      </c>
      <c r="H124" s="10">
        <f>SUM(F124:G124)</f>
        <v>690000</v>
      </c>
      <c r="J124" s="4">
        <v>700000</v>
      </c>
      <c r="K124" s="4">
        <v>700000</v>
      </c>
    </row>
    <row r="125" spans="2:11" hidden="1" x14ac:dyDescent="0.25">
      <c r="B125" s="31" t="s">
        <v>191</v>
      </c>
      <c r="C125" s="25" t="s">
        <v>194</v>
      </c>
      <c r="D125" s="25" t="s">
        <v>195</v>
      </c>
      <c r="E125" s="25"/>
      <c r="F125" s="4">
        <f>F126</f>
        <v>0</v>
      </c>
      <c r="G125" s="4"/>
      <c r="H125" s="10"/>
      <c r="J125" s="4">
        <f t="shared" ref="J125:K128" si="21">J126</f>
        <v>0</v>
      </c>
      <c r="K125" s="4">
        <f t="shared" si="21"/>
        <v>0</v>
      </c>
    </row>
    <row r="126" spans="2:11" ht="52.8" hidden="1" x14ac:dyDescent="0.25">
      <c r="B126" s="31" t="s">
        <v>192</v>
      </c>
      <c r="C126" s="25" t="s">
        <v>75</v>
      </c>
      <c r="D126" s="25" t="s">
        <v>196</v>
      </c>
      <c r="E126" s="25"/>
      <c r="F126" s="4">
        <f>F127</f>
        <v>0</v>
      </c>
      <c r="G126" s="4"/>
      <c r="H126" s="10"/>
      <c r="J126" s="4">
        <f t="shared" si="21"/>
        <v>0</v>
      </c>
      <c r="K126" s="4">
        <f t="shared" si="21"/>
        <v>0</v>
      </c>
    </row>
    <row r="127" spans="2:11" ht="39.6" hidden="1" x14ac:dyDescent="0.25">
      <c r="B127" s="31" t="s">
        <v>193</v>
      </c>
      <c r="C127" s="25" t="s">
        <v>75</v>
      </c>
      <c r="D127" s="25" t="s">
        <v>197</v>
      </c>
      <c r="E127" s="25"/>
      <c r="F127" s="4">
        <f>F128</f>
        <v>0</v>
      </c>
      <c r="G127" s="4"/>
      <c r="H127" s="10"/>
      <c r="J127" s="4">
        <f t="shared" si="21"/>
        <v>0</v>
      </c>
      <c r="K127" s="4">
        <f t="shared" si="21"/>
        <v>0</v>
      </c>
    </row>
    <row r="128" spans="2:11" ht="26.4" hidden="1" x14ac:dyDescent="0.25">
      <c r="B128" s="32" t="s">
        <v>48</v>
      </c>
      <c r="C128" s="25" t="s">
        <v>75</v>
      </c>
      <c r="D128" s="25" t="s">
        <v>197</v>
      </c>
      <c r="E128" s="25" t="s">
        <v>42</v>
      </c>
      <c r="F128" s="4">
        <f>F129</f>
        <v>0</v>
      </c>
      <c r="G128" s="4"/>
      <c r="H128" s="10"/>
      <c r="J128" s="4">
        <f t="shared" si="21"/>
        <v>0</v>
      </c>
      <c r="K128" s="4">
        <f t="shared" si="21"/>
        <v>0</v>
      </c>
    </row>
    <row r="129" spans="2:11" ht="39.6" hidden="1" x14ac:dyDescent="0.25">
      <c r="B129" s="32" t="s">
        <v>49</v>
      </c>
      <c r="C129" s="25" t="s">
        <v>75</v>
      </c>
      <c r="D129" s="25" t="s">
        <v>197</v>
      </c>
      <c r="E129" s="25" t="s">
        <v>43</v>
      </c>
      <c r="F129" s="4"/>
      <c r="G129" s="4"/>
      <c r="H129" s="10"/>
      <c r="J129" s="4"/>
      <c r="K129" s="4"/>
    </row>
    <row r="130" spans="2:11" ht="39.6" hidden="1" x14ac:dyDescent="0.25">
      <c r="B130" s="41" t="s">
        <v>205</v>
      </c>
      <c r="C130" s="25" t="s">
        <v>75</v>
      </c>
      <c r="D130" s="42" t="s">
        <v>209</v>
      </c>
      <c r="E130" s="42"/>
      <c r="F130" s="4">
        <f>F131</f>
        <v>0</v>
      </c>
      <c r="G130" s="4"/>
      <c r="H130" s="10"/>
      <c r="J130" s="4">
        <f t="shared" ref="J130:K133" si="22">J131</f>
        <v>0</v>
      </c>
      <c r="K130" s="4">
        <f t="shared" si="22"/>
        <v>0</v>
      </c>
    </row>
    <row r="131" spans="2:11" ht="26.4" hidden="1" x14ac:dyDescent="0.25">
      <c r="B131" s="41" t="s">
        <v>206</v>
      </c>
      <c r="C131" s="25" t="s">
        <v>75</v>
      </c>
      <c r="D131" s="42" t="s">
        <v>210</v>
      </c>
      <c r="E131" s="42"/>
      <c r="F131" s="4">
        <f>F132</f>
        <v>0</v>
      </c>
      <c r="G131" s="4"/>
      <c r="H131" s="10"/>
      <c r="J131" s="4">
        <f t="shared" si="22"/>
        <v>0</v>
      </c>
      <c r="K131" s="4">
        <f t="shared" si="22"/>
        <v>0</v>
      </c>
    </row>
    <row r="132" spans="2:11" ht="26.4" hidden="1" x14ac:dyDescent="0.25">
      <c r="B132" s="41" t="s">
        <v>207</v>
      </c>
      <c r="C132" s="25" t="s">
        <v>75</v>
      </c>
      <c r="D132" s="42" t="s">
        <v>211</v>
      </c>
      <c r="E132" s="42"/>
      <c r="F132" s="4">
        <f>F133</f>
        <v>0</v>
      </c>
      <c r="G132" s="4"/>
      <c r="H132" s="10"/>
      <c r="J132" s="4">
        <f t="shared" si="22"/>
        <v>0</v>
      </c>
      <c r="K132" s="4">
        <f t="shared" si="22"/>
        <v>0</v>
      </c>
    </row>
    <row r="133" spans="2:11" ht="26.4" hidden="1" x14ac:dyDescent="0.25">
      <c r="B133" s="41" t="s">
        <v>208</v>
      </c>
      <c r="C133" s="25" t="s">
        <v>75</v>
      </c>
      <c r="D133" s="42" t="s">
        <v>211</v>
      </c>
      <c r="E133" s="42" t="s">
        <v>42</v>
      </c>
      <c r="F133" s="4">
        <f>F134</f>
        <v>0</v>
      </c>
      <c r="G133" s="4"/>
      <c r="H133" s="10"/>
      <c r="J133" s="4">
        <f t="shared" si="22"/>
        <v>0</v>
      </c>
      <c r="K133" s="4">
        <f t="shared" si="22"/>
        <v>0</v>
      </c>
    </row>
    <row r="134" spans="2:11" ht="39.6" hidden="1" x14ac:dyDescent="0.25">
      <c r="B134" s="41" t="s">
        <v>49</v>
      </c>
      <c r="C134" s="25" t="s">
        <v>75</v>
      </c>
      <c r="D134" s="42" t="s">
        <v>211</v>
      </c>
      <c r="E134" s="42" t="s">
        <v>43</v>
      </c>
      <c r="F134" s="4"/>
      <c r="G134" s="4"/>
      <c r="H134" s="10"/>
      <c r="J134" s="4"/>
      <c r="K134" s="4"/>
    </row>
    <row r="135" spans="2:11" x14ac:dyDescent="0.25">
      <c r="B135" s="35" t="s">
        <v>25</v>
      </c>
      <c r="C135" s="36" t="s">
        <v>26</v>
      </c>
      <c r="D135" s="36"/>
      <c r="E135" s="36"/>
      <c r="F135" s="5">
        <f>F140</f>
        <v>2341242</v>
      </c>
      <c r="G135" s="4" t="e">
        <f>G140</f>
        <v>#REF!</v>
      </c>
      <c r="H135" s="4" t="e">
        <f t="shared" ref="H135:H158" si="23">F135+G135</f>
        <v>#REF!</v>
      </c>
      <c r="J135" s="5">
        <f>J140+J136</f>
        <v>1788607.05</v>
      </c>
      <c r="K135" s="5">
        <f>K140+K136</f>
        <v>1791141.15</v>
      </c>
    </row>
    <row r="136" spans="2:11" ht="39.6" hidden="1" x14ac:dyDescent="0.25">
      <c r="B136" s="43" t="s">
        <v>230</v>
      </c>
      <c r="C136" s="25" t="s">
        <v>26</v>
      </c>
      <c r="D136" s="44" t="s">
        <v>227</v>
      </c>
      <c r="E136" s="36"/>
      <c r="F136" s="4">
        <f>F137</f>
        <v>0</v>
      </c>
      <c r="G136" s="4"/>
      <c r="H136" s="4"/>
      <c r="J136" s="4">
        <f t="shared" ref="J136:K138" si="24">J137</f>
        <v>0</v>
      </c>
      <c r="K136" s="4">
        <f t="shared" si="24"/>
        <v>0</v>
      </c>
    </row>
    <row r="137" spans="2:11" ht="52.8" hidden="1" x14ac:dyDescent="0.25">
      <c r="B137" s="43" t="s">
        <v>231</v>
      </c>
      <c r="C137" s="25" t="s">
        <v>26</v>
      </c>
      <c r="D137" s="44" t="s">
        <v>228</v>
      </c>
      <c r="E137" s="36"/>
      <c r="F137" s="4">
        <f>F138</f>
        <v>0</v>
      </c>
      <c r="G137" s="4"/>
      <c r="H137" s="4"/>
      <c r="J137" s="4">
        <f t="shared" si="24"/>
        <v>0</v>
      </c>
      <c r="K137" s="4">
        <f t="shared" si="24"/>
        <v>0</v>
      </c>
    </row>
    <row r="138" spans="2:11" ht="26.4" hidden="1" x14ac:dyDescent="0.25">
      <c r="B138" s="43" t="s">
        <v>232</v>
      </c>
      <c r="C138" s="25" t="s">
        <v>26</v>
      </c>
      <c r="D138" s="44" t="s">
        <v>229</v>
      </c>
      <c r="E138" s="25" t="s">
        <v>42</v>
      </c>
      <c r="F138" s="4">
        <f>F139</f>
        <v>0</v>
      </c>
      <c r="G138" s="4"/>
      <c r="H138" s="4"/>
      <c r="J138" s="4">
        <f t="shared" si="24"/>
        <v>0</v>
      </c>
      <c r="K138" s="4">
        <f t="shared" si="24"/>
        <v>0</v>
      </c>
    </row>
    <row r="139" spans="2:11" ht="26.4" hidden="1" x14ac:dyDescent="0.25">
      <c r="B139" s="43" t="s">
        <v>208</v>
      </c>
      <c r="C139" s="25" t="s">
        <v>26</v>
      </c>
      <c r="D139" s="44" t="s">
        <v>229</v>
      </c>
      <c r="E139" s="25" t="s">
        <v>43</v>
      </c>
      <c r="F139" s="4"/>
      <c r="G139" s="4"/>
      <c r="H139" s="4"/>
      <c r="J139" s="4">
        <v>0</v>
      </c>
      <c r="K139" s="4">
        <v>0</v>
      </c>
    </row>
    <row r="140" spans="2:11" ht="42" customHeight="1" x14ac:dyDescent="0.25">
      <c r="B140" s="27" t="s">
        <v>183</v>
      </c>
      <c r="C140" s="25" t="s">
        <v>26</v>
      </c>
      <c r="D140" s="25" t="s">
        <v>89</v>
      </c>
      <c r="E140" s="25"/>
      <c r="F140" s="4">
        <f>F141</f>
        <v>2341242</v>
      </c>
      <c r="G140" s="4" t="e">
        <f>G142+G145+#REF!+G148</f>
        <v>#REF!</v>
      </c>
      <c r="H140" s="4" t="e">
        <f t="shared" si="23"/>
        <v>#REF!</v>
      </c>
      <c r="J140" s="4">
        <f>J141</f>
        <v>1788607.05</v>
      </c>
      <c r="K140" s="4">
        <f>K141</f>
        <v>1791141.15</v>
      </c>
    </row>
    <row r="141" spans="2:11" ht="39.6" x14ac:dyDescent="0.25">
      <c r="B141" s="27" t="s">
        <v>184</v>
      </c>
      <c r="C141" s="25" t="s">
        <v>26</v>
      </c>
      <c r="D141" s="25" t="s">
        <v>119</v>
      </c>
      <c r="E141" s="25"/>
      <c r="F141" s="4">
        <f>F142+F145+F148</f>
        <v>2341242</v>
      </c>
      <c r="G141" s="4" t="e">
        <f>G143+G146+#REF!+G149</f>
        <v>#REF!</v>
      </c>
      <c r="H141" s="4" t="e">
        <f t="shared" si="23"/>
        <v>#REF!</v>
      </c>
      <c r="J141" s="4">
        <f>J142+J145+J148</f>
        <v>1788607.05</v>
      </c>
      <c r="K141" s="4">
        <f>K142+K145+K148</f>
        <v>1791141.15</v>
      </c>
    </row>
    <row r="142" spans="2:11" x14ac:dyDescent="0.25">
      <c r="B142" s="27" t="s">
        <v>57</v>
      </c>
      <c r="C142" s="25" t="s">
        <v>26</v>
      </c>
      <c r="D142" s="25" t="s">
        <v>120</v>
      </c>
      <c r="E142" s="25"/>
      <c r="F142" s="4">
        <f>F143</f>
        <v>1141242</v>
      </c>
      <c r="G142" s="4" t="e">
        <f>G143+#REF!</f>
        <v>#REF!</v>
      </c>
      <c r="H142" s="4" t="e">
        <f t="shared" si="23"/>
        <v>#REF!</v>
      </c>
      <c r="J142" s="4">
        <f>J143</f>
        <v>1088607.05</v>
      </c>
      <c r="K142" s="4">
        <f>K143</f>
        <v>1091141.1499999999</v>
      </c>
    </row>
    <row r="143" spans="2:11" ht="26.4" x14ac:dyDescent="0.25">
      <c r="B143" s="32" t="s">
        <v>48</v>
      </c>
      <c r="C143" s="25" t="s">
        <v>26</v>
      </c>
      <c r="D143" s="25" t="s">
        <v>120</v>
      </c>
      <c r="E143" s="25" t="s">
        <v>42</v>
      </c>
      <c r="F143" s="4">
        <f>F144</f>
        <v>1141242</v>
      </c>
      <c r="G143" s="4">
        <f>G144</f>
        <v>0</v>
      </c>
      <c r="H143" s="4">
        <f t="shared" si="23"/>
        <v>1141242</v>
      </c>
      <c r="J143" s="4">
        <f>J144</f>
        <v>1088607.05</v>
      </c>
      <c r="K143" s="4">
        <f>K144</f>
        <v>1091141.1499999999</v>
      </c>
    </row>
    <row r="144" spans="2:11" ht="39.6" x14ac:dyDescent="0.25">
      <c r="B144" s="32" t="s">
        <v>49</v>
      </c>
      <c r="C144" s="25" t="s">
        <v>26</v>
      </c>
      <c r="D144" s="25" t="s">
        <v>120</v>
      </c>
      <c r="E144" s="25" t="s">
        <v>43</v>
      </c>
      <c r="F144" s="4">
        <f>1700000-549758-9000</f>
        <v>1141242</v>
      </c>
      <c r="G144" s="4">
        <v>0</v>
      </c>
      <c r="H144" s="4">
        <f t="shared" si="23"/>
        <v>1141242</v>
      </c>
      <c r="J144" s="4">
        <f>1167830.05-79198-25</f>
        <v>1088607.05</v>
      </c>
      <c r="K144" s="4">
        <f>1253517.15-162351-25</f>
        <v>1091141.1499999999</v>
      </c>
    </row>
    <row r="145" spans="2:11" ht="29.25" customHeight="1" x14ac:dyDescent="0.25">
      <c r="B145" s="27" t="s">
        <v>78</v>
      </c>
      <c r="C145" s="25" t="s">
        <v>26</v>
      </c>
      <c r="D145" s="25" t="s">
        <v>121</v>
      </c>
      <c r="E145" s="25"/>
      <c r="F145" s="4">
        <f>F146</f>
        <v>700000</v>
      </c>
      <c r="G145" s="4">
        <f>G146</f>
        <v>0</v>
      </c>
      <c r="H145" s="4">
        <f t="shared" si="23"/>
        <v>700000</v>
      </c>
      <c r="J145" s="4">
        <f>J146</f>
        <v>500000</v>
      </c>
      <c r="K145" s="4">
        <f>K146</f>
        <v>500000</v>
      </c>
    </row>
    <row r="146" spans="2:11" ht="26.4" x14ac:dyDescent="0.25">
      <c r="B146" s="32" t="s">
        <v>48</v>
      </c>
      <c r="C146" s="25" t="s">
        <v>26</v>
      </c>
      <c r="D146" s="25" t="s">
        <v>121</v>
      </c>
      <c r="E146" s="25" t="s">
        <v>42</v>
      </c>
      <c r="F146" s="4">
        <f>F147</f>
        <v>700000</v>
      </c>
      <c r="G146" s="4">
        <f>G147</f>
        <v>0</v>
      </c>
      <c r="H146" s="4">
        <f t="shared" si="23"/>
        <v>700000</v>
      </c>
      <c r="J146" s="4">
        <f>J147</f>
        <v>500000</v>
      </c>
      <c r="K146" s="4">
        <f>K147</f>
        <v>500000</v>
      </c>
    </row>
    <row r="147" spans="2:11" ht="26.4" x14ac:dyDescent="0.25">
      <c r="B147" s="32" t="s">
        <v>98</v>
      </c>
      <c r="C147" s="25" t="s">
        <v>26</v>
      </c>
      <c r="D147" s="25" t="s">
        <v>121</v>
      </c>
      <c r="E147" s="25" t="s">
        <v>43</v>
      </c>
      <c r="F147" s="4">
        <v>700000</v>
      </c>
      <c r="G147" s="4">
        <v>0</v>
      </c>
      <c r="H147" s="4">
        <f t="shared" si="23"/>
        <v>700000</v>
      </c>
      <c r="J147" s="4">
        <v>500000</v>
      </c>
      <c r="K147" s="4">
        <v>500000</v>
      </c>
    </row>
    <row r="148" spans="2:11" ht="26.4" x14ac:dyDescent="0.25">
      <c r="B148" s="27" t="s">
        <v>79</v>
      </c>
      <c r="C148" s="25" t="s">
        <v>26</v>
      </c>
      <c r="D148" s="25" t="s">
        <v>122</v>
      </c>
      <c r="E148" s="25"/>
      <c r="F148" s="4">
        <f>F149</f>
        <v>500000</v>
      </c>
      <c r="G148" s="4">
        <f>G149</f>
        <v>0</v>
      </c>
      <c r="H148" s="4">
        <f t="shared" si="23"/>
        <v>500000</v>
      </c>
      <c r="J148" s="4">
        <f>J149</f>
        <v>200000</v>
      </c>
      <c r="K148" s="4">
        <f>K149</f>
        <v>200000</v>
      </c>
    </row>
    <row r="149" spans="2:11" ht="26.4" x14ac:dyDescent="0.25">
      <c r="B149" s="32" t="s">
        <v>48</v>
      </c>
      <c r="C149" s="25" t="s">
        <v>26</v>
      </c>
      <c r="D149" s="25" t="s">
        <v>122</v>
      </c>
      <c r="E149" s="25" t="s">
        <v>42</v>
      </c>
      <c r="F149" s="4">
        <f>F150</f>
        <v>500000</v>
      </c>
      <c r="G149" s="4">
        <f>G150</f>
        <v>0</v>
      </c>
      <c r="H149" s="4">
        <f t="shared" si="23"/>
        <v>500000</v>
      </c>
      <c r="J149" s="4">
        <f>J150</f>
        <v>200000</v>
      </c>
      <c r="K149" s="4">
        <f>K150</f>
        <v>200000</v>
      </c>
    </row>
    <row r="150" spans="2:11" ht="26.4" x14ac:dyDescent="0.25">
      <c r="B150" s="32" t="s">
        <v>99</v>
      </c>
      <c r="C150" s="25" t="s">
        <v>26</v>
      </c>
      <c r="D150" s="25" t="s">
        <v>122</v>
      </c>
      <c r="E150" s="25" t="s">
        <v>43</v>
      </c>
      <c r="F150" s="4">
        <v>500000</v>
      </c>
      <c r="G150" s="4">
        <v>0</v>
      </c>
      <c r="H150" s="4">
        <f t="shared" si="23"/>
        <v>500000</v>
      </c>
      <c r="J150" s="4">
        <v>200000</v>
      </c>
      <c r="K150" s="4">
        <v>200000</v>
      </c>
    </row>
    <row r="151" spans="2:11" x14ac:dyDescent="0.25">
      <c r="B151" s="27" t="s">
        <v>46</v>
      </c>
      <c r="C151" s="25" t="s">
        <v>27</v>
      </c>
      <c r="D151" s="25"/>
      <c r="E151" s="25"/>
      <c r="F151" s="5">
        <f>F152</f>
        <v>1423769</v>
      </c>
      <c r="G151" s="4" t="e">
        <f>G152</f>
        <v>#REF!</v>
      </c>
      <c r="H151" s="4" t="e">
        <f t="shared" si="23"/>
        <v>#REF!</v>
      </c>
      <c r="J151" s="5">
        <f t="shared" ref="J151:K153" si="25">J152</f>
        <v>1252529.71</v>
      </c>
      <c r="K151" s="5">
        <f t="shared" si="25"/>
        <v>1261455</v>
      </c>
    </row>
    <row r="152" spans="2:11" x14ac:dyDescent="0.25">
      <c r="B152" s="27" t="s">
        <v>28</v>
      </c>
      <c r="C152" s="25" t="s">
        <v>29</v>
      </c>
      <c r="D152" s="25"/>
      <c r="E152" s="25"/>
      <c r="F152" s="4">
        <f>F153</f>
        <v>1423769</v>
      </c>
      <c r="G152" s="4" t="e">
        <f>G153</f>
        <v>#REF!</v>
      </c>
      <c r="H152" s="4" t="e">
        <f t="shared" si="23"/>
        <v>#REF!</v>
      </c>
      <c r="J152" s="4">
        <f t="shared" si="25"/>
        <v>1252529.71</v>
      </c>
      <c r="K152" s="4">
        <f t="shared" si="25"/>
        <v>1261455</v>
      </c>
    </row>
    <row r="153" spans="2:11" ht="42" customHeight="1" x14ac:dyDescent="0.25">
      <c r="B153" s="27" t="s">
        <v>185</v>
      </c>
      <c r="C153" s="25" t="s">
        <v>29</v>
      </c>
      <c r="D153" s="25" t="s">
        <v>90</v>
      </c>
      <c r="E153" s="45"/>
      <c r="F153" s="6">
        <f>F154</f>
        <v>1423769</v>
      </c>
      <c r="G153" s="6" t="e">
        <f>#REF!</f>
        <v>#REF!</v>
      </c>
      <c r="H153" s="4" t="e">
        <f t="shared" si="23"/>
        <v>#REF!</v>
      </c>
      <c r="J153" s="6">
        <f t="shared" si="25"/>
        <v>1252529.71</v>
      </c>
      <c r="K153" s="6">
        <f t="shared" si="25"/>
        <v>1261455</v>
      </c>
    </row>
    <row r="154" spans="2:11" ht="39.6" x14ac:dyDescent="0.25">
      <c r="B154" s="46" t="s">
        <v>141</v>
      </c>
      <c r="C154" s="25" t="s">
        <v>29</v>
      </c>
      <c r="D154" s="25" t="s">
        <v>142</v>
      </c>
      <c r="E154" s="45"/>
      <c r="F154" s="6">
        <f>F155</f>
        <v>1423769</v>
      </c>
      <c r="G154" s="6" t="e">
        <f>#REF!</f>
        <v>#REF!</v>
      </c>
      <c r="H154" s="4" t="e">
        <f t="shared" si="23"/>
        <v>#REF!</v>
      </c>
      <c r="J154" s="6">
        <f>J155+J159</f>
        <v>1252529.71</v>
      </c>
      <c r="K154" s="6">
        <f>K155+K159</f>
        <v>1261455</v>
      </c>
    </row>
    <row r="155" spans="2:11" ht="42" customHeight="1" x14ac:dyDescent="0.25">
      <c r="B155" s="27" t="s">
        <v>186</v>
      </c>
      <c r="C155" s="25" t="s">
        <v>29</v>
      </c>
      <c r="D155" s="25" t="s">
        <v>123</v>
      </c>
      <c r="E155" s="45"/>
      <c r="F155" s="6">
        <f>F156+F159</f>
        <v>1423769</v>
      </c>
      <c r="G155" s="6" t="e">
        <f>#REF!</f>
        <v>#REF!</v>
      </c>
      <c r="H155" s="4" t="e">
        <f t="shared" si="23"/>
        <v>#REF!</v>
      </c>
      <c r="J155" s="6">
        <f t="shared" ref="J155:K157" si="26">J156</f>
        <v>360000</v>
      </c>
      <c r="K155" s="6">
        <f t="shared" si="26"/>
        <v>360000</v>
      </c>
    </row>
    <row r="156" spans="2:11" ht="39" customHeight="1" x14ac:dyDescent="0.25">
      <c r="B156" s="27" t="s">
        <v>152</v>
      </c>
      <c r="C156" s="2" t="s">
        <v>29</v>
      </c>
      <c r="D156" s="25" t="s">
        <v>150</v>
      </c>
      <c r="E156" s="2"/>
      <c r="F156" s="7">
        <f>F157</f>
        <v>750000</v>
      </c>
      <c r="G156" s="7">
        <f>G157</f>
        <v>0</v>
      </c>
      <c r="H156" s="4">
        <f t="shared" si="23"/>
        <v>750000</v>
      </c>
      <c r="J156" s="7">
        <f t="shared" si="26"/>
        <v>360000</v>
      </c>
      <c r="K156" s="7">
        <f t="shared" si="26"/>
        <v>360000</v>
      </c>
    </row>
    <row r="157" spans="2:11" ht="38.25" customHeight="1" x14ac:dyDescent="0.25">
      <c r="B157" s="27" t="s">
        <v>151</v>
      </c>
      <c r="C157" s="2" t="s">
        <v>29</v>
      </c>
      <c r="D157" s="25" t="s">
        <v>150</v>
      </c>
      <c r="E157" s="2">
        <v>200</v>
      </c>
      <c r="F157" s="7">
        <f>F158</f>
        <v>750000</v>
      </c>
      <c r="G157" s="7">
        <f>G158</f>
        <v>0</v>
      </c>
      <c r="H157" s="4">
        <f t="shared" si="23"/>
        <v>750000</v>
      </c>
      <c r="J157" s="7">
        <f t="shared" si="26"/>
        <v>360000</v>
      </c>
      <c r="K157" s="7">
        <f t="shared" si="26"/>
        <v>360000</v>
      </c>
    </row>
    <row r="158" spans="2:11" ht="39.6" x14ac:dyDescent="0.25">
      <c r="B158" s="32" t="s">
        <v>49</v>
      </c>
      <c r="C158" s="2" t="s">
        <v>29</v>
      </c>
      <c r="D158" s="25" t="s">
        <v>150</v>
      </c>
      <c r="E158" s="2">
        <v>240</v>
      </c>
      <c r="F158" s="6">
        <v>750000</v>
      </c>
      <c r="G158" s="6">
        <v>0</v>
      </c>
      <c r="H158" s="4">
        <f t="shared" si="23"/>
        <v>750000</v>
      </c>
      <c r="J158" s="6">
        <v>360000</v>
      </c>
      <c r="K158" s="6">
        <v>360000</v>
      </c>
    </row>
    <row r="159" spans="2:11" ht="42" customHeight="1" x14ac:dyDescent="0.25">
      <c r="B159" s="47" t="s">
        <v>213</v>
      </c>
      <c r="C159" s="48" t="s">
        <v>29</v>
      </c>
      <c r="D159" s="48" t="s">
        <v>214</v>
      </c>
      <c r="E159" s="48"/>
      <c r="F159" s="6">
        <f>F160</f>
        <v>673769</v>
      </c>
      <c r="G159" s="6"/>
      <c r="H159" s="4"/>
      <c r="J159" s="6">
        <f t="shared" ref="J159:K161" si="27">J160</f>
        <v>892529.71</v>
      </c>
      <c r="K159" s="6">
        <f t="shared" si="27"/>
        <v>901455</v>
      </c>
    </row>
    <row r="160" spans="2:11" ht="39.75" customHeight="1" x14ac:dyDescent="0.25">
      <c r="B160" s="47" t="s">
        <v>212</v>
      </c>
      <c r="C160" s="48" t="s">
        <v>29</v>
      </c>
      <c r="D160" s="48" t="s">
        <v>215</v>
      </c>
      <c r="E160" s="48"/>
      <c r="F160" s="7">
        <f>F161</f>
        <v>673769</v>
      </c>
      <c r="G160" s="6"/>
      <c r="H160" s="4"/>
      <c r="J160" s="7">
        <f t="shared" si="27"/>
        <v>892529.71</v>
      </c>
      <c r="K160" s="7">
        <f t="shared" si="27"/>
        <v>901455</v>
      </c>
    </row>
    <row r="161" spans="2:11" x14ac:dyDescent="0.25">
      <c r="B161" s="47" t="s">
        <v>158</v>
      </c>
      <c r="C161" s="48" t="s">
        <v>29</v>
      </c>
      <c r="D161" s="48" t="s">
        <v>215</v>
      </c>
      <c r="E161" s="48" t="s">
        <v>159</v>
      </c>
      <c r="F161" s="7">
        <f>F162</f>
        <v>673769</v>
      </c>
      <c r="G161" s="6"/>
      <c r="H161" s="4"/>
      <c r="J161" s="7">
        <f t="shared" si="27"/>
        <v>892529.71</v>
      </c>
      <c r="K161" s="7">
        <f t="shared" si="27"/>
        <v>901455</v>
      </c>
    </row>
    <row r="162" spans="2:11" x14ac:dyDescent="0.25">
      <c r="B162" s="47" t="s">
        <v>180</v>
      </c>
      <c r="C162" s="48" t="s">
        <v>29</v>
      </c>
      <c r="D162" s="48" t="s">
        <v>215</v>
      </c>
      <c r="E162" s="48" t="s">
        <v>161</v>
      </c>
      <c r="F162" s="6">
        <v>673769</v>
      </c>
      <c r="G162" s="6"/>
      <c r="H162" s="4"/>
      <c r="J162" s="6">
        <v>892529.71</v>
      </c>
      <c r="K162" s="6">
        <v>901455</v>
      </c>
    </row>
    <row r="163" spans="2:11" x14ac:dyDescent="0.25">
      <c r="B163" s="27" t="s">
        <v>30</v>
      </c>
      <c r="C163" s="25" t="s">
        <v>31</v>
      </c>
      <c r="D163" s="25"/>
      <c r="E163" s="25"/>
      <c r="F163" s="5">
        <f>F164+F171</f>
        <v>171548</v>
      </c>
      <c r="G163" s="4" t="e">
        <f>#REF!+G166</f>
        <v>#REF!</v>
      </c>
      <c r="H163" s="4" t="e">
        <f t="shared" ref="H163:H170" si="28">F163+G163</f>
        <v>#REF!</v>
      </c>
      <c r="J163" s="5">
        <f>J164+J171</f>
        <v>725229.24</v>
      </c>
      <c r="K163" s="5">
        <f>K164+K171</f>
        <v>734232.85</v>
      </c>
    </row>
    <row r="164" spans="2:11" x14ac:dyDescent="0.25">
      <c r="B164" s="27" t="s">
        <v>132</v>
      </c>
      <c r="C164" s="25" t="s">
        <v>80</v>
      </c>
      <c r="D164" s="25"/>
      <c r="E164" s="25"/>
      <c r="F164" s="4">
        <f>F166</f>
        <v>133548</v>
      </c>
      <c r="G164" s="4">
        <f>G166</f>
        <v>0</v>
      </c>
      <c r="H164" s="4">
        <f t="shared" si="28"/>
        <v>133548</v>
      </c>
      <c r="J164" s="4">
        <f>J166</f>
        <v>667610</v>
      </c>
      <c r="K164" s="4">
        <f>K166</f>
        <v>674290</v>
      </c>
    </row>
    <row r="165" spans="2:11" ht="26.4" x14ac:dyDescent="0.25">
      <c r="B165" s="27" t="s">
        <v>176</v>
      </c>
      <c r="C165" s="25" t="s">
        <v>80</v>
      </c>
      <c r="D165" s="25" t="s">
        <v>143</v>
      </c>
      <c r="E165" s="25"/>
      <c r="F165" s="4">
        <f>F166</f>
        <v>133548</v>
      </c>
      <c r="G165" s="4">
        <f>G167</f>
        <v>0</v>
      </c>
      <c r="H165" s="4">
        <f t="shared" si="28"/>
        <v>133548</v>
      </c>
      <c r="J165" s="4">
        <f t="shared" ref="J165:K169" si="29">J166</f>
        <v>667610</v>
      </c>
      <c r="K165" s="4">
        <f t="shared" si="29"/>
        <v>674290</v>
      </c>
    </row>
    <row r="166" spans="2:11" ht="26.4" x14ac:dyDescent="0.25">
      <c r="B166" s="46" t="s">
        <v>144</v>
      </c>
      <c r="C166" s="25" t="s">
        <v>80</v>
      </c>
      <c r="D166" s="25" t="s">
        <v>134</v>
      </c>
      <c r="E166" s="25"/>
      <c r="F166" s="4">
        <f>F167</f>
        <v>133548</v>
      </c>
      <c r="G166" s="4">
        <f>G168</f>
        <v>0</v>
      </c>
      <c r="H166" s="4">
        <f t="shared" si="28"/>
        <v>133548</v>
      </c>
      <c r="J166" s="4">
        <f t="shared" si="29"/>
        <v>667610</v>
      </c>
      <c r="K166" s="4">
        <f t="shared" si="29"/>
        <v>674290</v>
      </c>
    </row>
    <row r="167" spans="2:11" ht="26.4" x14ac:dyDescent="0.25">
      <c r="B167" s="27" t="s">
        <v>187</v>
      </c>
      <c r="C167" s="25" t="s">
        <v>80</v>
      </c>
      <c r="D167" s="25" t="s">
        <v>133</v>
      </c>
      <c r="E167" s="25"/>
      <c r="F167" s="4">
        <f>F168</f>
        <v>133548</v>
      </c>
      <c r="G167" s="4">
        <f>G169</f>
        <v>0</v>
      </c>
      <c r="H167" s="4">
        <f t="shared" si="28"/>
        <v>133548</v>
      </c>
      <c r="J167" s="4">
        <f t="shared" si="29"/>
        <v>667610</v>
      </c>
      <c r="K167" s="4">
        <f t="shared" si="29"/>
        <v>674290</v>
      </c>
    </row>
    <row r="168" spans="2:11" ht="26.4" x14ac:dyDescent="0.25">
      <c r="B168" s="49" t="s">
        <v>137</v>
      </c>
      <c r="C168" s="25" t="s">
        <v>80</v>
      </c>
      <c r="D168" s="25" t="s">
        <v>135</v>
      </c>
      <c r="E168" s="25"/>
      <c r="F168" s="4">
        <f>F169</f>
        <v>133548</v>
      </c>
      <c r="G168" s="4">
        <f>G169</f>
        <v>0</v>
      </c>
      <c r="H168" s="4">
        <f t="shared" si="28"/>
        <v>133548</v>
      </c>
      <c r="J168" s="4">
        <f t="shared" si="29"/>
        <v>667610</v>
      </c>
      <c r="K168" s="4">
        <f t="shared" si="29"/>
        <v>674290</v>
      </c>
    </row>
    <row r="169" spans="2:11" ht="26.4" customHeight="1" x14ac:dyDescent="0.25">
      <c r="B169" s="27" t="s">
        <v>60</v>
      </c>
      <c r="C169" s="25" t="s">
        <v>80</v>
      </c>
      <c r="D169" s="25" t="s">
        <v>135</v>
      </c>
      <c r="E169" s="25" t="s">
        <v>61</v>
      </c>
      <c r="F169" s="4">
        <f>F170</f>
        <v>133548</v>
      </c>
      <c r="G169" s="4">
        <f>G170</f>
        <v>0</v>
      </c>
      <c r="H169" s="4">
        <f t="shared" si="28"/>
        <v>133548</v>
      </c>
      <c r="J169" s="4">
        <f t="shared" si="29"/>
        <v>667610</v>
      </c>
      <c r="K169" s="4">
        <f t="shared" si="29"/>
        <v>674290</v>
      </c>
    </row>
    <row r="170" spans="2:11" ht="32.25" customHeight="1" x14ac:dyDescent="0.25">
      <c r="B170" s="27" t="s">
        <v>138</v>
      </c>
      <c r="C170" s="25" t="s">
        <v>80</v>
      </c>
      <c r="D170" s="25" t="s">
        <v>135</v>
      </c>
      <c r="E170" s="25" t="s">
        <v>81</v>
      </c>
      <c r="F170" s="4">
        <f>109548+12000+12000</f>
        <v>133548</v>
      </c>
      <c r="G170" s="4">
        <v>0</v>
      </c>
      <c r="H170" s="4">
        <f t="shared" si="28"/>
        <v>133548</v>
      </c>
      <c r="J170" s="4">
        <v>667610</v>
      </c>
      <c r="K170" s="4">
        <v>674290</v>
      </c>
    </row>
    <row r="171" spans="2:11" x14ac:dyDescent="0.25">
      <c r="B171" s="27" t="s">
        <v>174</v>
      </c>
      <c r="C171" s="50" t="s">
        <v>175</v>
      </c>
      <c r="D171" s="50"/>
      <c r="E171" s="25"/>
      <c r="F171" s="4">
        <f t="shared" ref="F171:F176" si="30">F172</f>
        <v>38000</v>
      </c>
      <c r="G171" s="4"/>
      <c r="H171" s="4"/>
      <c r="J171" s="4">
        <f t="shared" ref="J171:K176" si="31">J172</f>
        <v>57619.24</v>
      </c>
      <c r="K171" s="4">
        <f t="shared" si="31"/>
        <v>59942.85</v>
      </c>
    </row>
    <row r="172" spans="2:11" ht="26.4" x14ac:dyDescent="0.25">
      <c r="B172" s="27" t="s">
        <v>176</v>
      </c>
      <c r="C172" s="25" t="s">
        <v>175</v>
      </c>
      <c r="D172" s="25" t="s">
        <v>143</v>
      </c>
      <c r="E172" s="25"/>
      <c r="F172" s="4">
        <f t="shared" si="30"/>
        <v>38000</v>
      </c>
      <c r="G172" s="4"/>
      <c r="H172" s="4"/>
      <c r="J172" s="4">
        <f t="shared" si="31"/>
        <v>57619.24</v>
      </c>
      <c r="K172" s="4">
        <f t="shared" si="31"/>
        <v>59942.85</v>
      </c>
    </row>
    <row r="173" spans="2:11" ht="26.4" x14ac:dyDescent="0.25">
      <c r="B173" s="46" t="s">
        <v>144</v>
      </c>
      <c r="C173" s="25" t="s">
        <v>175</v>
      </c>
      <c r="D173" s="25" t="s">
        <v>134</v>
      </c>
      <c r="E173" s="25"/>
      <c r="F173" s="4">
        <f t="shared" si="30"/>
        <v>38000</v>
      </c>
      <c r="G173" s="4"/>
      <c r="H173" s="4"/>
      <c r="J173" s="4">
        <f t="shared" si="31"/>
        <v>57619.24</v>
      </c>
      <c r="K173" s="4">
        <f t="shared" si="31"/>
        <v>59942.85</v>
      </c>
    </row>
    <row r="174" spans="2:11" ht="27.75" customHeight="1" x14ac:dyDescent="0.25">
      <c r="B174" s="46" t="s">
        <v>177</v>
      </c>
      <c r="C174" s="25" t="s">
        <v>175</v>
      </c>
      <c r="D174" s="25" t="s">
        <v>133</v>
      </c>
      <c r="E174" s="25"/>
      <c r="F174" s="4">
        <f t="shared" si="30"/>
        <v>38000</v>
      </c>
      <c r="G174" s="4"/>
      <c r="H174" s="4"/>
      <c r="J174" s="4">
        <f t="shared" si="31"/>
        <v>57619.24</v>
      </c>
      <c r="K174" s="4">
        <f t="shared" si="31"/>
        <v>59942.85</v>
      </c>
    </row>
    <row r="175" spans="2:11" ht="54" customHeight="1" x14ac:dyDescent="0.25">
      <c r="B175" s="27" t="s">
        <v>178</v>
      </c>
      <c r="C175" s="25" t="s">
        <v>175</v>
      </c>
      <c r="D175" s="25" t="s">
        <v>179</v>
      </c>
      <c r="E175" s="25"/>
      <c r="F175" s="4">
        <f t="shared" si="30"/>
        <v>38000</v>
      </c>
      <c r="G175" s="4"/>
      <c r="H175" s="4"/>
      <c r="J175" s="4">
        <f t="shared" si="31"/>
        <v>57619.24</v>
      </c>
      <c r="K175" s="4">
        <f t="shared" si="31"/>
        <v>59942.85</v>
      </c>
    </row>
    <row r="176" spans="2:11" x14ac:dyDescent="0.25">
      <c r="B176" s="27" t="s">
        <v>158</v>
      </c>
      <c r="C176" s="25" t="s">
        <v>175</v>
      </c>
      <c r="D176" s="25" t="s">
        <v>179</v>
      </c>
      <c r="E176" s="25" t="s">
        <v>159</v>
      </c>
      <c r="F176" s="4">
        <f t="shared" si="30"/>
        <v>38000</v>
      </c>
      <c r="G176" s="4"/>
      <c r="H176" s="4"/>
      <c r="J176" s="4">
        <f t="shared" si="31"/>
        <v>57619.24</v>
      </c>
      <c r="K176" s="4">
        <f t="shared" si="31"/>
        <v>59942.85</v>
      </c>
    </row>
    <row r="177" spans="2:11" x14ac:dyDescent="0.25">
      <c r="B177" s="27" t="s">
        <v>180</v>
      </c>
      <c r="C177" s="25" t="s">
        <v>175</v>
      </c>
      <c r="D177" s="25" t="s">
        <v>179</v>
      </c>
      <c r="E177" s="25" t="s">
        <v>161</v>
      </c>
      <c r="F177" s="4">
        <v>38000</v>
      </c>
      <c r="G177" s="4"/>
      <c r="H177" s="4"/>
      <c r="J177" s="4">
        <v>57619.24</v>
      </c>
      <c r="K177" s="4">
        <v>59942.85</v>
      </c>
    </row>
    <row r="178" spans="2:11" hidden="1" x14ac:dyDescent="0.25">
      <c r="B178" s="35" t="s">
        <v>32</v>
      </c>
      <c r="C178" s="51" t="s">
        <v>33</v>
      </c>
      <c r="D178" s="51"/>
      <c r="E178" s="36"/>
      <c r="F178" s="8">
        <f>F179</f>
        <v>10000</v>
      </c>
      <c r="G178" s="10" t="e">
        <f>G179</f>
        <v>#REF!</v>
      </c>
      <c r="H178" s="4" t="e">
        <f>F178+G178</f>
        <v>#REF!</v>
      </c>
      <c r="J178" s="8">
        <f t="shared" ref="J178:K183" si="32">J179</f>
        <v>0</v>
      </c>
      <c r="K178" s="8">
        <f t="shared" si="32"/>
        <v>0</v>
      </c>
    </row>
    <row r="179" spans="2:11" hidden="1" x14ac:dyDescent="0.25">
      <c r="B179" s="52" t="s">
        <v>34</v>
      </c>
      <c r="C179" s="50" t="s">
        <v>35</v>
      </c>
      <c r="D179" s="50"/>
      <c r="E179" s="50"/>
      <c r="F179" s="9">
        <f>F180</f>
        <v>10000</v>
      </c>
      <c r="G179" s="10" t="e">
        <f>G180</f>
        <v>#REF!</v>
      </c>
      <c r="H179" s="4" t="e">
        <f>F179+G179</f>
        <v>#REF!</v>
      </c>
      <c r="J179" s="9">
        <f t="shared" si="32"/>
        <v>0</v>
      </c>
      <c r="K179" s="9">
        <f t="shared" si="32"/>
        <v>0</v>
      </c>
    </row>
    <row r="180" spans="2:11" ht="37.5" hidden="1" customHeight="1" x14ac:dyDescent="0.25">
      <c r="B180" s="34" t="s">
        <v>188</v>
      </c>
      <c r="C180" s="25" t="s">
        <v>35</v>
      </c>
      <c r="D180" s="25" t="s">
        <v>91</v>
      </c>
      <c r="E180" s="25"/>
      <c r="F180" s="10">
        <f>F181</f>
        <v>10000</v>
      </c>
      <c r="G180" s="53" t="e">
        <f>#REF!</f>
        <v>#REF!</v>
      </c>
      <c r="H180" s="4" t="e">
        <f>F180+G180</f>
        <v>#REF!</v>
      </c>
      <c r="J180" s="10">
        <f t="shared" si="32"/>
        <v>0</v>
      </c>
      <c r="K180" s="10">
        <f t="shared" si="32"/>
        <v>0</v>
      </c>
    </row>
    <row r="181" spans="2:11" ht="39" hidden="1" customHeight="1" x14ac:dyDescent="0.25">
      <c r="B181" s="34" t="s">
        <v>189</v>
      </c>
      <c r="C181" s="25" t="s">
        <v>35</v>
      </c>
      <c r="D181" s="25" t="s">
        <v>124</v>
      </c>
      <c r="E181" s="25"/>
      <c r="F181" s="10">
        <f>F182</f>
        <v>10000</v>
      </c>
      <c r="G181" s="53">
        <f>G183</f>
        <v>0</v>
      </c>
      <c r="H181" s="4">
        <f>F181+G181</f>
        <v>10000</v>
      </c>
      <c r="J181" s="10">
        <f t="shared" si="32"/>
        <v>0</v>
      </c>
      <c r="K181" s="10">
        <f t="shared" si="32"/>
        <v>0</v>
      </c>
    </row>
    <row r="182" spans="2:11" s="14" customFormat="1" ht="39.6" hidden="1" x14ac:dyDescent="0.25">
      <c r="B182" s="27" t="s">
        <v>190</v>
      </c>
      <c r="C182" s="25" t="s">
        <v>35</v>
      </c>
      <c r="D182" s="25" t="s">
        <v>154</v>
      </c>
      <c r="E182" s="2"/>
      <c r="F182" s="4">
        <f>F183</f>
        <v>10000</v>
      </c>
      <c r="G182" s="54" t="e">
        <f>#REF!</f>
        <v>#REF!</v>
      </c>
      <c r="H182" s="4" t="e">
        <f>#REF!</f>
        <v>#REF!</v>
      </c>
      <c r="J182" s="4">
        <f t="shared" si="32"/>
        <v>0</v>
      </c>
      <c r="K182" s="4">
        <f t="shared" si="32"/>
        <v>0</v>
      </c>
    </row>
    <row r="183" spans="2:11" ht="26.25" hidden="1" customHeight="1" x14ac:dyDescent="0.25">
      <c r="B183" s="32" t="s">
        <v>153</v>
      </c>
      <c r="C183" s="25" t="s">
        <v>35</v>
      </c>
      <c r="D183" s="25" t="s">
        <v>154</v>
      </c>
      <c r="E183" s="25" t="s">
        <v>42</v>
      </c>
      <c r="F183" s="10">
        <f>F184</f>
        <v>10000</v>
      </c>
      <c r="G183" s="53">
        <f>G184</f>
        <v>0</v>
      </c>
      <c r="H183" s="4">
        <f t="shared" ref="H183:H190" si="33">F183+G183</f>
        <v>10000</v>
      </c>
      <c r="J183" s="10">
        <f t="shared" si="32"/>
        <v>0</v>
      </c>
      <c r="K183" s="10">
        <f t="shared" si="32"/>
        <v>0</v>
      </c>
    </row>
    <row r="184" spans="2:11" ht="39.6" hidden="1" x14ac:dyDescent="0.25">
      <c r="B184" s="32" t="s">
        <v>49</v>
      </c>
      <c r="C184" s="25" t="s">
        <v>35</v>
      </c>
      <c r="D184" s="25" t="s">
        <v>154</v>
      </c>
      <c r="E184" s="25" t="s">
        <v>43</v>
      </c>
      <c r="F184" s="10">
        <v>10000</v>
      </c>
      <c r="G184" s="53">
        <v>0</v>
      </c>
      <c r="H184" s="4">
        <f t="shared" si="33"/>
        <v>10000</v>
      </c>
      <c r="J184" s="10">
        <v>0</v>
      </c>
      <c r="K184" s="10">
        <v>0</v>
      </c>
    </row>
    <row r="185" spans="2:11" x14ac:dyDescent="0.25">
      <c r="B185" s="55" t="s">
        <v>36</v>
      </c>
      <c r="C185" s="56" t="s">
        <v>37</v>
      </c>
      <c r="D185" s="57"/>
      <c r="E185" s="57"/>
      <c r="F185" s="11">
        <f>F186</f>
        <v>50000</v>
      </c>
      <c r="G185" s="10">
        <f>G186</f>
        <v>0</v>
      </c>
      <c r="H185" s="4">
        <f t="shared" si="33"/>
        <v>50000</v>
      </c>
      <c r="J185" s="11">
        <f>J186</f>
        <v>70000</v>
      </c>
      <c r="K185" s="11">
        <f>K186</f>
        <v>70000</v>
      </c>
    </row>
    <row r="186" spans="2:11" x14ac:dyDescent="0.25">
      <c r="B186" s="27" t="s">
        <v>38</v>
      </c>
      <c r="C186" s="25" t="s">
        <v>39</v>
      </c>
      <c r="D186" s="25"/>
      <c r="E186" s="25"/>
      <c r="F186" s="10">
        <f>F187</f>
        <v>50000</v>
      </c>
      <c r="G186" s="10">
        <f>G187</f>
        <v>0</v>
      </c>
      <c r="H186" s="4">
        <f t="shared" si="33"/>
        <v>50000</v>
      </c>
      <c r="J186" s="10">
        <f>J187</f>
        <v>70000</v>
      </c>
      <c r="K186" s="10">
        <f>K187</f>
        <v>70000</v>
      </c>
    </row>
    <row r="187" spans="2:11" ht="40.5" customHeight="1" x14ac:dyDescent="0.25">
      <c r="B187" s="27" t="s">
        <v>136</v>
      </c>
      <c r="C187" s="25" t="s">
        <v>53</v>
      </c>
      <c r="D187" s="25" t="s">
        <v>125</v>
      </c>
      <c r="E187" s="25"/>
      <c r="F187" s="10">
        <f>F190</f>
        <v>50000</v>
      </c>
      <c r="G187" s="10">
        <f>G190</f>
        <v>0</v>
      </c>
      <c r="H187" s="4">
        <f t="shared" si="33"/>
        <v>50000</v>
      </c>
      <c r="J187" s="10">
        <f>J190</f>
        <v>70000</v>
      </c>
      <c r="K187" s="10">
        <f>K190</f>
        <v>70000</v>
      </c>
    </row>
    <row r="188" spans="2:11" x14ac:dyDescent="0.25">
      <c r="B188" s="27" t="s">
        <v>58</v>
      </c>
      <c r="C188" s="25" t="s">
        <v>39</v>
      </c>
      <c r="D188" s="25" t="s">
        <v>126</v>
      </c>
      <c r="E188" s="25"/>
      <c r="F188" s="10">
        <f>F189</f>
        <v>50000</v>
      </c>
      <c r="G188" s="10">
        <f>G189</f>
        <v>0</v>
      </c>
      <c r="H188" s="4">
        <f t="shared" si="33"/>
        <v>50000</v>
      </c>
      <c r="J188" s="10">
        <f>J189</f>
        <v>70000</v>
      </c>
      <c r="K188" s="10">
        <f>K189</f>
        <v>70000</v>
      </c>
    </row>
    <row r="189" spans="2:11" ht="26.4" x14ac:dyDescent="0.25">
      <c r="B189" s="27" t="s">
        <v>48</v>
      </c>
      <c r="C189" s="25" t="s">
        <v>39</v>
      </c>
      <c r="D189" s="25" t="s">
        <v>126</v>
      </c>
      <c r="E189" s="25" t="s">
        <v>42</v>
      </c>
      <c r="F189" s="10">
        <f>F190</f>
        <v>50000</v>
      </c>
      <c r="G189" s="10">
        <f>G190</f>
        <v>0</v>
      </c>
      <c r="H189" s="4">
        <f t="shared" si="33"/>
        <v>50000</v>
      </c>
      <c r="J189" s="10">
        <f>J190</f>
        <v>70000</v>
      </c>
      <c r="K189" s="10">
        <f>K190</f>
        <v>70000</v>
      </c>
    </row>
    <row r="190" spans="2:11" ht="39.6" x14ac:dyDescent="0.25">
      <c r="B190" s="27" t="s">
        <v>49</v>
      </c>
      <c r="C190" s="25" t="s">
        <v>39</v>
      </c>
      <c r="D190" s="25" t="s">
        <v>126</v>
      </c>
      <c r="E190" s="25" t="s">
        <v>43</v>
      </c>
      <c r="F190" s="10">
        <v>50000</v>
      </c>
      <c r="G190" s="10">
        <v>0</v>
      </c>
      <c r="H190" s="4">
        <f t="shared" si="33"/>
        <v>50000</v>
      </c>
      <c r="J190" s="10">
        <v>70000</v>
      </c>
      <c r="K190" s="10">
        <v>70000</v>
      </c>
    </row>
    <row r="195" spans="10:11" x14ac:dyDescent="0.25">
      <c r="J195" s="13"/>
      <c r="K195" s="13"/>
    </row>
  </sheetData>
  <autoFilter ref="B5:F190"/>
  <mergeCells count="2">
    <mergeCell ref="E1:K1"/>
    <mergeCell ref="B2:K2"/>
  </mergeCells>
  <phoneticPr fontId="6" type="noConversion"/>
  <pageMargins left="0.19685039370078741" right="0.15748031496062992" top="0.15748031496062992" bottom="0.15748031496062992" header="0.15748031496062992" footer="0.15748031496062992"/>
  <pageSetup paperSize="9" fitToHeight="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2024-2025</vt:lpstr>
      <vt:lpstr>Лист1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 Н.Е.</dc:creator>
  <cp:lastModifiedBy>user</cp:lastModifiedBy>
  <cp:lastPrinted>2022-12-12T06:05:15Z</cp:lastPrinted>
  <dcterms:created xsi:type="dcterms:W3CDTF">2011-10-03T10:41:44Z</dcterms:created>
  <dcterms:modified xsi:type="dcterms:W3CDTF">2022-12-12T06:06:18Z</dcterms:modified>
</cp:coreProperties>
</file>